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NR" sheetId="1" r:id="rId1"/>
    <sheet name="SR" sheetId="2" r:id="rId2"/>
    <sheet name="ER" sheetId="3" r:id="rId3"/>
    <sheet name="WR" sheetId="4" r:id="rId4"/>
    <sheet name="NER" sheetId="5" r:id="rId5"/>
    <sheet name="Notes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2">'ER'!$A$1:$G$76</definedName>
    <definedName name="_xlnm.Print_Area" localSheetId="4">'NER'!$A$1:$G$74</definedName>
    <definedName name="_xlnm.Print_Area" localSheetId="5">'Notes'!$A$1:$L$16</definedName>
    <definedName name="_xlnm.Print_Area" localSheetId="0">'NR'!$A$1:$G$104</definedName>
    <definedName name="_xlnm.Print_Area" localSheetId="1">'SR'!$A$1:$G$107</definedName>
    <definedName name="_xlnm.Print_Area" localSheetId="3">'WR'!$A$1:$G$78</definedName>
  </definedNames>
  <calcPr fullCalcOnLoad="1"/>
</workbook>
</file>

<file path=xl/sharedStrings.xml><?xml version="1.0" encoding="utf-8"?>
<sst xmlns="http://schemas.openxmlformats.org/spreadsheetml/2006/main" count="441" uniqueCount="101">
  <si>
    <t>Sl No</t>
  </si>
  <si>
    <t xml:space="preserve"> 2002-03</t>
  </si>
  <si>
    <t>2003-04</t>
  </si>
  <si>
    <t>2004-05</t>
  </si>
  <si>
    <t>2005-06</t>
  </si>
  <si>
    <t>2006-07</t>
  </si>
  <si>
    <t>Name of Region</t>
  </si>
  <si>
    <t>Region wise information ( Average for the year, but otherwise total for the Region ) for AC System</t>
  </si>
  <si>
    <t>Average number of AC Sub-Station in Operation</t>
  </si>
  <si>
    <t>Average Ckt Kms of AC lines in Operation</t>
  </si>
  <si>
    <t>Total number of Employees engaged in Sub-Station O&amp;M</t>
  </si>
  <si>
    <t>Total number of Employees engaged in Line  O&amp;M</t>
  </si>
  <si>
    <t>Auxillary power consumption in MU ( excluding colony power)</t>
  </si>
  <si>
    <t>Colony Power consumption (MU)</t>
  </si>
  <si>
    <t>Average outage duration ( Hours/year ) for</t>
  </si>
  <si>
    <t>a) Capitalized</t>
  </si>
  <si>
    <t>b) Consumed</t>
  </si>
  <si>
    <t>c) In Stock</t>
  </si>
  <si>
    <t>TABLE-1</t>
  </si>
  <si>
    <t>Annexure-IV</t>
  </si>
  <si>
    <t xml:space="preserve"> Details of  Information</t>
  </si>
  <si>
    <t>Station wise information ( Average for the year, but otherwise total for the Station) for HVDC System</t>
  </si>
  <si>
    <t>TABLE-2</t>
  </si>
  <si>
    <t>Outage duration in Pole-days</t>
  </si>
  <si>
    <t>Loading curtailment in MW -days</t>
  </si>
  <si>
    <t>Nmae of the HVDC Station</t>
  </si>
  <si>
    <t>WESTERN   REGION</t>
  </si>
  <si>
    <t>BHADRAWATI</t>
  </si>
  <si>
    <t>SOUTHERN   REGION</t>
  </si>
  <si>
    <t>Transmission Line</t>
  </si>
  <si>
    <t>a) On POWERGRIDs account</t>
  </si>
  <si>
    <t>Transformers</t>
  </si>
  <si>
    <t>NOT APLLICABLE</t>
  </si>
  <si>
    <t>NORTH  EASTERN  REGION</t>
  </si>
  <si>
    <t>EASTERN  REGION</t>
  </si>
  <si>
    <t>NORTHERN  REGION</t>
  </si>
  <si>
    <t>Name of the HVDC Station</t>
  </si>
  <si>
    <t>Vindhyachal  HVDC</t>
  </si>
  <si>
    <t>Meters not installed</t>
  </si>
  <si>
    <t>No POWERGRID colony at Talcher</t>
  </si>
  <si>
    <t>SASARAM</t>
  </si>
  <si>
    <t>a) Capitalized ( Sasaram HVDC &amp; AC lines)</t>
  </si>
  <si>
    <t>No POWERGRID colony at Rihand</t>
  </si>
  <si>
    <t>No POWERGRID colony at Dadri</t>
  </si>
  <si>
    <t>No POWERGRID colony at Vindhyachal</t>
  </si>
  <si>
    <t>NOTES:</t>
  </si>
  <si>
    <t xml:space="preserve">  (1)</t>
  </si>
  <si>
    <t xml:space="preserve">  (2)</t>
  </si>
  <si>
    <t>Average-Outage duration ( hrs/year) :-</t>
  </si>
  <si>
    <t xml:space="preserve">(ii) Others account  - As per clause 6 (i) &amp; (ii) of Appendix III of CERC Regulation dt 29.03.2004 </t>
  </si>
  <si>
    <t>(III) Deemed avialable account - As per clause 5 (i) &amp; (ii) of Appendix III of CERC Regulation dt 29.03.2004</t>
  </si>
  <si>
    <t xml:space="preserve">  (3) </t>
  </si>
  <si>
    <t xml:space="preserve">  (4)</t>
  </si>
  <si>
    <t>Load curtailment in MW-days in respect of HVDC stations is under compilation and shall be furnished seprately.</t>
  </si>
  <si>
    <t>Average Number of AC S/Stns,  Lines and manpower deployed is average of opening and closing figures during the year.</t>
  </si>
  <si>
    <t>Colony Power consumption (MU) has been indicated after installation of Energy meters for Colony seprately.</t>
  </si>
  <si>
    <t>For Pole-I only</t>
  </si>
  <si>
    <t>Pole-II DOCO 01.03.2005</t>
  </si>
  <si>
    <t>Commisioned during the year</t>
  </si>
  <si>
    <t>Colony common for both HVDC and AC S/stns. Colony power consumption shown in AC system of the Region.</t>
  </si>
  <si>
    <t>Rihand -Dadri HVDC System</t>
  </si>
  <si>
    <t xml:space="preserve">Total number of Employees engaged in Sub-Station O&amp;M - At Rihand </t>
  </si>
  <si>
    <t>Auxillary power consumption in MU ( excluding colony power) - at Rihand</t>
  </si>
  <si>
    <t>Total number of Employees engaged in Sub-Station O&amp;M - At Dadri</t>
  </si>
  <si>
    <t>Auxillary power consumption in MU ( excluding colony power) - at Dadri</t>
  </si>
  <si>
    <t>TALCHER - KOLAR HVDC SYSTEM</t>
  </si>
  <si>
    <t>Total number of Employees engaged in Sub-Station O&amp;M - At Kolar HVDC</t>
  </si>
  <si>
    <t>Total number of Employees engaged in Sub-Station O&amp;M - At Talcher HVDC</t>
  </si>
  <si>
    <t>Auxillary power consumption in MU ( excluding colony power) - At Talcher</t>
  </si>
  <si>
    <t>Auxillary power consumption in MU ( excluding colony power) - At Kolar</t>
  </si>
  <si>
    <t>Colony Power consumption (MU) - At Talcher</t>
  </si>
  <si>
    <t>Colony Power consumption (MU) - At  Kolar</t>
  </si>
  <si>
    <t>Cost of spares ( Rs in Lakhs)</t>
  </si>
  <si>
    <t>GAJUWAKA HVDC</t>
  </si>
  <si>
    <t>Name of HVDC Station</t>
  </si>
  <si>
    <t xml:space="preserve">Cost of spares (Rs in Lakhs) </t>
  </si>
  <si>
    <t xml:space="preserve">  (5)</t>
  </si>
  <si>
    <t>Seprate meters for colony power not available for all S/Stn in the Region during the period and the colony power consumption is included in station consumption</t>
  </si>
  <si>
    <t>(i) On POWERGRID's account</t>
  </si>
  <si>
    <t>(i) On POWERGRID's account**</t>
  </si>
  <si>
    <t>** As per availability certificate issued by RPC</t>
  </si>
  <si>
    <t>(i) On POWERGRID's account*</t>
  </si>
  <si>
    <t>* As per availability certificate issued by RPC</t>
  </si>
  <si>
    <t>** DOCO of the pole is 01.12.02</t>
  </si>
  <si>
    <t>1.7646**</t>
  </si>
  <si>
    <t>0.0879**</t>
  </si>
  <si>
    <t>Bus reactors were taken out of service as per instruction of RLDC for voltage regulation</t>
  </si>
  <si>
    <t xml:space="preserve">c) Bus Reactors </t>
  </si>
  <si>
    <t>(ii) Outages as per Clause 6(i)&amp;(ii) of CERC Regulations dt 26.03.2004 - Others</t>
  </si>
  <si>
    <t>(iii) Outage as per Clause 5(i)&amp;(ii) of CERC Regulations dt 26.03.2004 - Deemed available</t>
  </si>
  <si>
    <t xml:space="preserve"> Data is under compilation and shall be furnished subsequently  </t>
  </si>
  <si>
    <t>a) Capitalized ( For Rihand Stg-I Tr System) - Combined for Rihand &amp; DADRI HVDC &amp; AC Portion</t>
  </si>
  <si>
    <t>Cost of spares ( Rs in Lakhs )</t>
  </si>
  <si>
    <t>Cost of spares capitalised not shown/maintained  separately</t>
  </si>
  <si>
    <r>
      <t xml:space="preserve"> </t>
    </r>
    <r>
      <rPr>
        <sz val="9"/>
        <rFont val="Arial"/>
        <family val="2"/>
      </rPr>
      <t xml:space="preserve">Data is under compilation and shall be furnished subsequently  </t>
    </r>
  </si>
  <si>
    <t xml:space="preserve">Bus Reactors </t>
  </si>
  <si>
    <t xml:space="preserve"> Data separately not available /  maintained</t>
  </si>
  <si>
    <t>The details of cost of capitalised spares with respect to consumed and In-stock are not avialable /  being maintained seprately and hence could not be furnished</t>
  </si>
  <si>
    <t>Name of Transmission company :</t>
  </si>
  <si>
    <t>POWERGRID CORPORATION OF INDIA LTD</t>
  </si>
  <si>
    <t>a) Capitalized ( For Talcher-Kolar Pole-I &amp; II  &amp; AC lines combined)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</si>
</sst>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11"/>
      <color indexed="14"/>
      <name val="Times New Roman"/>
      <family val="1"/>
    </font>
    <font>
      <sz val="9"/>
      <color indexed="10"/>
      <name val="Arial"/>
      <family val="0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4"/>
      <name val="Arial"/>
      <family val="0"/>
    </font>
    <font>
      <sz val="10"/>
      <color indexed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9" fontId="0" fillId="0" borderId="0" xfId="19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8" fontId="0" fillId="0" borderId="7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8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0" fillId="0" borderId="18" xfId="0" applyBorder="1" applyAlignment="1">
      <alignment wrapText="1"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1" fillId="0" borderId="0" xfId="0" applyFont="1" applyAlignment="1">
      <alignment/>
    </xf>
    <xf numFmtId="165" fontId="7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6" fontId="7" fillId="0" borderId="9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165" fontId="8" fillId="0" borderId="23" xfId="0" applyNumberFormat="1" applyFon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25" xfId="0" applyBorder="1" applyAlignment="1">
      <alignment/>
    </xf>
    <xf numFmtId="0" fontId="1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6" fillId="0" borderId="24" xfId="0" applyFont="1" applyBorder="1" applyAlignment="1">
      <alignment wrapText="1"/>
    </xf>
    <xf numFmtId="168" fontId="0" fillId="0" borderId="2" xfId="0" applyNumberFormat="1" applyBorder="1" applyAlignment="1">
      <alignment wrapText="1"/>
    </xf>
    <xf numFmtId="168" fontId="0" fillId="0" borderId="4" xfId="0" applyNumberFormat="1" applyBorder="1" applyAlignment="1">
      <alignment wrapText="1"/>
    </xf>
    <xf numFmtId="0" fontId="0" fillId="0" borderId="8" xfId="0" applyBorder="1" applyAlignment="1">
      <alignment horizontal="left" wrapText="1"/>
    </xf>
    <xf numFmtId="165" fontId="0" fillId="0" borderId="26" xfId="0" applyNumberFormat="1" applyBorder="1" applyAlignment="1">
      <alignment/>
    </xf>
    <xf numFmtId="165" fontId="7" fillId="0" borderId="15" xfId="0" applyNumberFormat="1" applyFont="1" applyBorder="1" applyAlignment="1">
      <alignment/>
    </xf>
    <xf numFmtId="165" fontId="15" fillId="0" borderId="24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15" fillId="0" borderId="21" xfId="0" applyNumberFormat="1" applyFont="1" applyBorder="1" applyAlignment="1">
      <alignment/>
    </xf>
    <xf numFmtId="165" fontId="15" fillId="0" borderId="15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1" xfId="0" applyFont="1" applyBorder="1" applyAlignment="1">
      <alignment/>
    </xf>
    <xf numFmtId="0" fontId="17" fillId="0" borderId="24" xfId="0" applyFont="1" applyBorder="1" applyAlignment="1">
      <alignment/>
    </xf>
    <xf numFmtId="165" fontId="8" fillId="0" borderId="15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2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68" fontId="0" fillId="0" borderId="3" xfId="0" applyNumberFormat="1" applyBorder="1" applyAlignment="1">
      <alignment/>
    </xf>
    <xf numFmtId="165" fontId="8" fillId="0" borderId="14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0" fontId="16" fillId="0" borderId="28" xfId="0" applyFont="1" applyBorder="1" applyAlignment="1">
      <alignment wrapText="1"/>
    </xf>
    <xf numFmtId="0" fontId="0" fillId="0" borderId="15" xfId="0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165" fontId="7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5" fillId="0" borderId="8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8" xfId="0" applyFont="1" applyBorder="1" applyAlignment="1">
      <alignment wrapText="1"/>
    </xf>
    <xf numFmtId="168" fontId="0" fillId="0" borderId="3" xfId="0" applyNumberFormat="1" applyBorder="1" applyAlignment="1">
      <alignment wrapText="1"/>
    </xf>
    <xf numFmtId="168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168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168" fontId="0" fillId="0" borderId="7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8" fontId="0" fillId="0" borderId="1" xfId="0" applyNumberFormat="1" applyBorder="1" applyAlignment="1">
      <alignment wrapText="1"/>
    </xf>
    <xf numFmtId="0" fontId="0" fillId="0" borderId="3" xfId="0" applyBorder="1" applyAlignment="1">
      <alignment vertical="center" wrapText="1"/>
    </xf>
    <xf numFmtId="1" fontId="0" fillId="0" borderId="1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 wrapText="1"/>
    </xf>
    <xf numFmtId="168" fontId="0" fillId="0" borderId="8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4" xfId="0" applyNumberFormat="1" applyBorder="1" applyAlignment="1">
      <alignment wrapText="1"/>
    </xf>
    <xf numFmtId="1" fontId="0" fillId="0" borderId="8" xfId="0" applyNumberFormat="1" applyBorder="1" applyAlignment="1">
      <alignment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8" fontId="0" fillId="0" borderId="3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9" xfId="0" applyFont="1" applyBorder="1" applyAlignment="1">
      <alignment wrapText="1"/>
    </xf>
    <xf numFmtId="1" fontId="0" fillId="0" borderId="19" xfId="0" applyNumberFormat="1" applyBorder="1" applyAlignment="1">
      <alignment wrapText="1"/>
    </xf>
    <xf numFmtId="1" fontId="0" fillId="0" borderId="16" xfId="0" applyNumberFormat="1" applyBorder="1" applyAlignment="1">
      <alignment wrapText="1"/>
    </xf>
    <xf numFmtId="1" fontId="0" fillId="0" borderId="20" xfId="0" applyNumberFormat="1" applyBorder="1" applyAlignment="1">
      <alignment wrapText="1"/>
    </xf>
    <xf numFmtId="168" fontId="7" fillId="0" borderId="7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168" fontId="0" fillId="0" borderId="25" xfId="0" applyNumberFormat="1" applyBorder="1" applyAlignment="1">
      <alignment wrapText="1"/>
    </xf>
    <xf numFmtId="0" fontId="0" fillId="0" borderId="10" xfId="0" applyBorder="1" applyAlignment="1">
      <alignment wrapText="1"/>
    </xf>
    <xf numFmtId="166" fontId="0" fillId="0" borderId="39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166" fontId="0" fillId="0" borderId="21" xfId="0" applyNumberFormat="1" applyBorder="1" applyAlignment="1">
      <alignment horizontal="center" wrapText="1"/>
    </xf>
    <xf numFmtId="168" fontId="0" fillId="0" borderId="4" xfId="0" applyNumberFormat="1" applyBorder="1" applyAlignment="1">
      <alignment wrapText="1"/>
    </xf>
    <xf numFmtId="0" fontId="8" fillId="0" borderId="40" xfId="0" applyFont="1" applyBorder="1" applyAlignment="1">
      <alignment horizontal="center" vertical="center"/>
    </xf>
    <xf numFmtId="1" fontId="0" fillId="0" borderId="9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RC\Tariff%20Norms%20for%202009-2014\Initial%20spares\summary%20of%20ER%20spa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RC\Tariff%20Norms%20for%202009-2014\Initial%20spares\SUMMARY%20OF%20W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ERC\Tariff%20Norms%20for%202009-2014\Initial%20spares\summary%20of%20N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ERC\Tariff%20Norms%20for%202009-2014\Initial%20spares\Summary%20of%20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list 04-09 (2)"/>
    </sheetNames>
    <sheetDataSet>
      <sheetData sheetId="0">
        <row r="53">
          <cell r="DB53">
            <v>827.72</v>
          </cell>
        </row>
        <row r="55">
          <cell r="DB55">
            <v>494.46999999999844</v>
          </cell>
          <cell r="DC55">
            <v>674.8699999999983</v>
          </cell>
          <cell r="DD55">
            <v>969.5799999999983</v>
          </cell>
          <cell r="DE55">
            <v>2137.3799999999983</v>
          </cell>
          <cell r="DF55">
            <v>2805.0599999999986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der list 04-09 (2)"/>
    </sheetNames>
    <sheetDataSet>
      <sheetData sheetId="0">
        <row r="40">
          <cell r="CU40">
            <v>443.2</v>
          </cell>
          <cell r="CV40">
            <v>962.15</v>
          </cell>
          <cell r="CW40">
            <v>1108.49</v>
          </cell>
          <cell r="CX40">
            <v>2530.6200000000003</v>
          </cell>
          <cell r="CY40">
            <v>2717.1400000000003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der list 04-09 (2)"/>
    </sheetNames>
    <sheetDataSet>
      <sheetData sheetId="0">
        <row r="109">
          <cell r="E109">
            <v>4.47</v>
          </cell>
        </row>
        <row r="110">
          <cell r="E110">
            <v>5611</v>
          </cell>
        </row>
        <row r="111">
          <cell r="E111">
            <v>2298.2599999999993</v>
          </cell>
          <cell r="F111">
            <v>2502</v>
          </cell>
          <cell r="G111">
            <v>2502</v>
          </cell>
          <cell r="H111">
            <v>2988.880000000001</v>
          </cell>
          <cell r="I111">
            <v>4326.100000000006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tial Spares"/>
      <sheetName val="For NR  9.04.08"/>
      <sheetName val="order list 04-09"/>
      <sheetName val="New Lines 04-05-06"/>
    </sheetNames>
    <sheetDataSet>
      <sheetData sheetId="0">
        <row r="61">
          <cell r="E61">
            <v>9793.07</v>
          </cell>
          <cell r="F61">
            <v>9793.07</v>
          </cell>
          <cell r="G61">
            <v>9793.07</v>
          </cell>
          <cell r="H61">
            <v>9793.07</v>
          </cell>
          <cell r="I61">
            <v>9793.07</v>
          </cell>
        </row>
        <row r="64">
          <cell r="E64">
            <v>2787.4799999999996</v>
          </cell>
          <cell r="F64">
            <v>2925.050000000001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88">
      <selection activeCell="B99" sqref="B99"/>
    </sheetView>
  </sheetViews>
  <sheetFormatPr defaultColWidth="9.140625" defaultRowHeight="12.75"/>
  <cols>
    <col min="1" max="1" width="5.8515625" style="0" customWidth="1"/>
    <col min="2" max="2" width="36.421875" style="0" customWidth="1"/>
    <col min="3" max="3" width="10.57421875" style="0" bestFit="1" customWidth="1"/>
    <col min="4" max="5" width="11.140625" style="0" bestFit="1" customWidth="1"/>
    <col min="6" max="6" width="10.7109375" style="0" customWidth="1"/>
    <col min="7" max="7" width="10.421875" style="0" customWidth="1"/>
    <col min="8" max="9" width="9.28125" style="0" bestFit="1" customWidth="1"/>
  </cols>
  <sheetData>
    <row r="1" spans="2:6" ht="12.75">
      <c r="B1" s="16" t="s">
        <v>18</v>
      </c>
      <c r="F1" s="16" t="s">
        <v>19</v>
      </c>
    </row>
    <row r="3" ht="12.75">
      <c r="A3" s="15" t="s">
        <v>7</v>
      </c>
    </row>
    <row r="4" ht="12.75">
      <c r="A4" s="15"/>
    </row>
    <row r="5" spans="1:3" ht="12.75">
      <c r="A5" s="15"/>
      <c r="B5" s="16" t="s">
        <v>98</v>
      </c>
      <c r="C5" s="16" t="s">
        <v>99</v>
      </c>
    </row>
    <row r="7" spans="2:3" ht="12.75">
      <c r="B7" s="15" t="s">
        <v>6</v>
      </c>
      <c r="C7" s="15" t="s">
        <v>35</v>
      </c>
    </row>
    <row r="8" ht="13.5" thickBot="1"/>
    <row r="9" spans="1:7" ht="12.75">
      <c r="A9" s="3" t="s">
        <v>0</v>
      </c>
      <c r="B9" s="1" t="s">
        <v>20</v>
      </c>
      <c r="C9" s="3" t="s">
        <v>1</v>
      </c>
      <c r="D9" s="1" t="s">
        <v>2</v>
      </c>
      <c r="E9" s="3" t="s">
        <v>3</v>
      </c>
      <c r="F9" s="1" t="s">
        <v>4</v>
      </c>
      <c r="G9" s="3" t="s">
        <v>5</v>
      </c>
    </row>
    <row r="10" spans="1:7" ht="13.5" thickBot="1">
      <c r="A10" s="4"/>
      <c r="B10" s="2"/>
      <c r="C10" s="4"/>
      <c r="D10" s="2"/>
      <c r="E10" s="4"/>
      <c r="F10" s="2"/>
      <c r="G10" s="4"/>
    </row>
    <row r="11" spans="1:7" ht="12.75">
      <c r="A11" s="180">
        <v>1</v>
      </c>
      <c r="B11" s="165" t="s">
        <v>8</v>
      </c>
      <c r="C11" s="185">
        <v>15.5</v>
      </c>
      <c r="D11" s="154">
        <v>17</v>
      </c>
      <c r="E11" s="185">
        <v>17</v>
      </c>
      <c r="F11" s="154">
        <v>18.5</v>
      </c>
      <c r="G11" s="185">
        <v>22</v>
      </c>
    </row>
    <row r="12" spans="1:7" ht="12.75">
      <c r="A12" s="153"/>
      <c r="B12" s="158"/>
      <c r="C12" s="160"/>
      <c r="D12" s="186"/>
      <c r="E12" s="160"/>
      <c r="F12" s="186"/>
      <c r="G12" s="160"/>
    </row>
    <row r="13" spans="1:7" ht="12.75">
      <c r="A13" s="9"/>
      <c r="B13" s="10"/>
      <c r="C13" s="43"/>
      <c r="D13" s="44"/>
      <c r="E13" s="43"/>
      <c r="F13" s="44"/>
      <c r="G13" s="43"/>
    </row>
    <row r="14" spans="1:7" ht="12.75">
      <c r="A14" s="11">
        <v>2</v>
      </c>
      <c r="B14" s="12" t="s">
        <v>9</v>
      </c>
      <c r="C14" s="45">
        <v>13598.09</v>
      </c>
      <c r="D14" s="46">
        <v>14529.45</v>
      </c>
      <c r="E14" s="41">
        <v>14699.01</v>
      </c>
      <c r="F14" s="46">
        <v>15910.27</v>
      </c>
      <c r="G14" s="41">
        <v>18154.7</v>
      </c>
    </row>
    <row r="15" spans="1:7" ht="12.75">
      <c r="A15" s="9"/>
      <c r="B15" s="10"/>
      <c r="C15" s="9"/>
      <c r="D15" s="10"/>
      <c r="E15" s="9"/>
      <c r="F15" s="10"/>
      <c r="G15" s="9"/>
    </row>
    <row r="16" spans="1:7" ht="12" customHeight="1">
      <c r="A16" s="178">
        <v>3</v>
      </c>
      <c r="B16" s="166" t="s">
        <v>10</v>
      </c>
      <c r="C16" s="164">
        <f>243+86+480</f>
        <v>809</v>
      </c>
      <c r="D16" s="166">
        <f>189+71+485</f>
        <v>745</v>
      </c>
      <c r="E16" s="164">
        <f>187+79+502</f>
        <v>768</v>
      </c>
      <c r="F16" s="166">
        <f>203+67+485</f>
        <v>755</v>
      </c>
      <c r="G16" s="164">
        <f>243+86+489</f>
        <v>818</v>
      </c>
    </row>
    <row r="17" spans="1:12" ht="12" customHeight="1" thickBot="1">
      <c r="A17" s="159"/>
      <c r="B17" s="155"/>
      <c r="C17" s="156"/>
      <c r="D17" s="155"/>
      <c r="E17" s="156"/>
      <c r="F17" s="155"/>
      <c r="G17" s="156"/>
      <c r="H17" s="22"/>
      <c r="I17" s="22"/>
      <c r="J17" s="22"/>
      <c r="K17" s="22"/>
      <c r="L17" s="22"/>
    </row>
    <row r="18" spans="1:7" ht="12" customHeight="1">
      <c r="A18" s="6"/>
      <c r="B18" s="7"/>
      <c r="C18" s="8"/>
      <c r="D18" s="7"/>
      <c r="E18" s="8"/>
      <c r="F18" s="7"/>
      <c r="G18" s="8"/>
    </row>
    <row r="19" spans="1:7" ht="12" customHeight="1">
      <c r="A19" s="178">
        <v>4</v>
      </c>
      <c r="B19" s="166" t="s">
        <v>11</v>
      </c>
      <c r="C19" s="164">
        <f>183+33+261</f>
        <v>477</v>
      </c>
      <c r="D19" s="166">
        <f>143+25+264</f>
        <v>432</v>
      </c>
      <c r="E19" s="164">
        <f>151+28+140</f>
        <v>319</v>
      </c>
      <c r="F19" s="166">
        <f>135+34+129</f>
        <v>298</v>
      </c>
      <c r="G19" s="164">
        <f>183+33+130</f>
        <v>346</v>
      </c>
    </row>
    <row r="20" spans="1:7" ht="12" customHeight="1">
      <c r="A20" s="153"/>
      <c r="B20" s="158"/>
      <c r="C20" s="157"/>
      <c r="D20" s="158"/>
      <c r="E20" s="157"/>
      <c r="F20" s="158"/>
      <c r="G20" s="157"/>
    </row>
    <row r="21" spans="1:7" ht="12" customHeight="1">
      <c r="A21" s="9"/>
      <c r="B21" s="10"/>
      <c r="C21" s="9"/>
      <c r="D21" s="10"/>
      <c r="E21" s="9"/>
      <c r="F21" s="10"/>
      <c r="G21" s="9"/>
    </row>
    <row r="22" spans="1:7" ht="12" customHeight="1">
      <c r="A22" s="178">
        <v>5</v>
      </c>
      <c r="B22" s="166" t="s">
        <v>12</v>
      </c>
      <c r="C22" s="162">
        <v>10.18</v>
      </c>
      <c r="D22" s="171">
        <v>10.48</v>
      </c>
      <c r="E22" s="162">
        <v>10.3</v>
      </c>
      <c r="F22" s="171">
        <v>10.94</v>
      </c>
      <c r="G22" s="162">
        <v>13.05</v>
      </c>
    </row>
    <row r="23" spans="1:7" ht="12" customHeight="1">
      <c r="A23" s="153"/>
      <c r="B23" s="158"/>
      <c r="C23" s="187"/>
      <c r="D23" s="188"/>
      <c r="E23" s="187"/>
      <c r="F23" s="188"/>
      <c r="G23" s="187"/>
    </row>
    <row r="24" spans="1:7" ht="12" customHeight="1">
      <c r="A24" s="9"/>
      <c r="B24" s="10"/>
      <c r="C24" s="9"/>
      <c r="D24" s="10"/>
      <c r="E24" s="9"/>
      <c r="F24" s="10"/>
      <c r="G24" s="9"/>
    </row>
    <row r="25" spans="1:7" ht="12" customHeight="1" thickBot="1">
      <c r="A25" s="4">
        <v>6</v>
      </c>
      <c r="B25" s="2" t="s">
        <v>13</v>
      </c>
      <c r="C25" s="29">
        <v>3.51</v>
      </c>
      <c r="D25" s="28">
        <v>3.35</v>
      </c>
      <c r="E25" s="29">
        <v>3.55</v>
      </c>
      <c r="F25" s="28">
        <v>3.65</v>
      </c>
      <c r="G25" s="29">
        <v>3.93</v>
      </c>
    </row>
    <row r="26" spans="1:7" ht="12.75">
      <c r="A26" s="5">
        <v>7</v>
      </c>
      <c r="B26" s="14" t="s">
        <v>14</v>
      </c>
      <c r="C26" s="3"/>
      <c r="D26" s="14"/>
      <c r="E26" s="3"/>
      <c r="F26" s="14"/>
      <c r="G26" s="3"/>
    </row>
    <row r="27" spans="1:7" ht="12.75">
      <c r="A27" s="5">
        <v>7.1</v>
      </c>
      <c r="B27" s="124" t="s">
        <v>29</v>
      </c>
      <c r="C27" s="5"/>
      <c r="D27" s="14"/>
      <c r="E27" s="5"/>
      <c r="F27" s="14"/>
      <c r="G27" s="5"/>
    </row>
    <row r="28" spans="1:7" ht="15">
      <c r="A28" s="5"/>
      <c r="B28" s="95" t="s">
        <v>78</v>
      </c>
      <c r="C28" s="51">
        <v>23.825</v>
      </c>
      <c r="D28" s="50">
        <v>31.26</v>
      </c>
      <c r="E28" s="51">
        <v>20.453</v>
      </c>
      <c r="F28" s="144">
        <v>18.44</v>
      </c>
      <c r="G28" s="51">
        <v>28.947</v>
      </c>
    </row>
    <row r="29" spans="1:7" ht="25.5">
      <c r="A29" s="5"/>
      <c r="B29" s="96" t="s">
        <v>88</v>
      </c>
      <c r="C29" s="51">
        <v>101.888</v>
      </c>
      <c r="D29" s="50">
        <v>80.941</v>
      </c>
      <c r="E29" s="51">
        <v>113.494</v>
      </c>
      <c r="F29" s="144">
        <v>25.608</v>
      </c>
      <c r="G29" s="51">
        <v>23.515</v>
      </c>
    </row>
    <row r="30" spans="1:7" ht="30" customHeight="1">
      <c r="A30" s="5"/>
      <c r="B30" s="96" t="s">
        <v>89</v>
      </c>
      <c r="C30" s="51">
        <v>204.431</v>
      </c>
      <c r="D30" s="50">
        <v>369.066</v>
      </c>
      <c r="E30" s="51">
        <v>360.047</v>
      </c>
      <c r="F30" s="144">
        <v>175.361</v>
      </c>
      <c r="G30" s="51">
        <v>204.034</v>
      </c>
    </row>
    <row r="31" spans="1:7" ht="12.75">
      <c r="A31" s="5">
        <v>7.2</v>
      </c>
      <c r="B31" s="24" t="s">
        <v>31</v>
      </c>
      <c r="C31" s="32"/>
      <c r="D31" s="35"/>
      <c r="E31" s="32"/>
      <c r="F31" s="35"/>
      <c r="G31" s="32"/>
    </row>
    <row r="32" spans="1:7" ht="15">
      <c r="A32" s="5"/>
      <c r="B32" s="95" t="s">
        <v>78</v>
      </c>
      <c r="C32" s="51">
        <v>87.171</v>
      </c>
      <c r="D32" s="144">
        <v>114.882</v>
      </c>
      <c r="E32" s="51">
        <v>29.365</v>
      </c>
      <c r="F32" s="144">
        <v>15.694</v>
      </c>
      <c r="G32" s="51">
        <v>373.665</v>
      </c>
    </row>
    <row r="33" spans="1:7" ht="25.5">
      <c r="A33" s="5"/>
      <c r="B33" s="96" t="s">
        <v>88</v>
      </c>
      <c r="C33" s="51">
        <v>60.913</v>
      </c>
      <c r="D33" s="144">
        <v>2.039</v>
      </c>
      <c r="E33" s="51">
        <v>14.868</v>
      </c>
      <c r="F33" s="144">
        <v>14.41</v>
      </c>
      <c r="G33" s="51">
        <v>3.533</v>
      </c>
    </row>
    <row r="34" spans="1:7" ht="30" customHeight="1">
      <c r="A34" s="5"/>
      <c r="B34" s="96" t="s">
        <v>89</v>
      </c>
      <c r="C34" s="51">
        <v>201.73</v>
      </c>
      <c r="D34" s="144">
        <v>241.817</v>
      </c>
      <c r="E34" s="51">
        <v>240.089</v>
      </c>
      <c r="F34" s="144">
        <v>33.442</v>
      </c>
      <c r="G34" s="51">
        <v>19.445</v>
      </c>
    </row>
    <row r="35" spans="1:7" ht="14.25">
      <c r="A35" s="5">
        <v>7.3</v>
      </c>
      <c r="B35" s="125" t="s">
        <v>95</v>
      </c>
      <c r="C35" s="5"/>
      <c r="D35" s="14"/>
      <c r="E35" s="5"/>
      <c r="F35" s="14"/>
      <c r="G35" s="5"/>
    </row>
    <row r="36" spans="1:7" ht="15">
      <c r="A36" s="5"/>
      <c r="B36" s="95" t="s">
        <v>78</v>
      </c>
      <c r="C36" s="143">
        <v>4.365</v>
      </c>
      <c r="D36" s="145">
        <v>158.286</v>
      </c>
      <c r="E36" s="143">
        <v>4.721</v>
      </c>
      <c r="F36" s="145">
        <v>3.064</v>
      </c>
      <c r="G36" s="143">
        <v>3.559</v>
      </c>
    </row>
    <row r="37" spans="1:7" ht="25.5">
      <c r="A37" s="5"/>
      <c r="B37" s="96" t="s">
        <v>88</v>
      </c>
      <c r="C37" s="34">
        <v>0</v>
      </c>
      <c r="D37" s="33">
        <v>0</v>
      </c>
      <c r="E37" s="34">
        <v>0</v>
      </c>
      <c r="F37" s="33">
        <v>0</v>
      </c>
      <c r="G37" s="11">
        <v>0.091</v>
      </c>
    </row>
    <row r="38" spans="1:7" ht="30" customHeight="1" thickBot="1">
      <c r="A38" s="4"/>
      <c r="B38" s="142" t="s">
        <v>89</v>
      </c>
      <c r="C38" s="47">
        <v>2465.771</v>
      </c>
      <c r="D38" s="48">
        <v>2533.418</v>
      </c>
      <c r="E38" s="47">
        <v>3549.141</v>
      </c>
      <c r="F38" s="48">
        <v>3989.761</v>
      </c>
      <c r="G38" s="47">
        <v>3382.33</v>
      </c>
    </row>
    <row r="39" spans="1:7" ht="12.75">
      <c r="A39" s="5">
        <v>8</v>
      </c>
      <c r="B39" t="s">
        <v>72</v>
      </c>
      <c r="C39" s="5"/>
      <c r="E39" s="5"/>
      <c r="G39" s="5"/>
    </row>
    <row r="40" spans="1:7" ht="12.75">
      <c r="A40" s="5"/>
      <c r="B40" s="13" t="s">
        <v>15</v>
      </c>
      <c r="C40" s="20">
        <f>'[3]order list 04-09 (2)'!$E$111</f>
        <v>2298.2599999999993</v>
      </c>
      <c r="D40" s="21">
        <f>'[3]order list 04-09 (2)'!$F$111</f>
        <v>2502</v>
      </c>
      <c r="E40" s="20">
        <f>'[3]order list 04-09 (2)'!$G$111</f>
        <v>2502</v>
      </c>
      <c r="F40" s="21">
        <f>'[3]order list 04-09 (2)'!$H$111</f>
        <v>2988.880000000001</v>
      </c>
      <c r="G40" s="20">
        <f>'[3]order list 04-09 (2)'!$I$111</f>
        <v>4326.100000000006</v>
      </c>
    </row>
    <row r="41" spans="1:7" ht="12.75" customHeight="1">
      <c r="A41" s="5"/>
      <c r="B41" t="s">
        <v>16</v>
      </c>
      <c r="C41" s="172" t="s">
        <v>96</v>
      </c>
      <c r="D41" s="173"/>
      <c r="E41" s="173"/>
      <c r="F41" s="173"/>
      <c r="G41" s="174"/>
    </row>
    <row r="42" spans="1:7" ht="13.5" customHeight="1" thickBot="1">
      <c r="A42" s="4"/>
      <c r="B42" s="2" t="s">
        <v>17</v>
      </c>
      <c r="C42" s="189" t="s">
        <v>96</v>
      </c>
      <c r="D42" s="190"/>
      <c r="E42" s="190"/>
      <c r="F42" s="190"/>
      <c r="G42" s="191"/>
    </row>
    <row r="44" ht="12.75">
      <c r="B44" s="15" t="s">
        <v>22</v>
      </c>
    </row>
    <row r="45" ht="12.75">
      <c r="A45" s="60" t="s">
        <v>21</v>
      </c>
    </row>
    <row r="46" ht="12.75">
      <c r="A46" s="15"/>
    </row>
    <row r="47" spans="2:3" ht="13.5" thickBot="1">
      <c r="B47" s="15" t="s">
        <v>36</v>
      </c>
      <c r="C47" s="15" t="s">
        <v>60</v>
      </c>
    </row>
    <row r="48" spans="1:7" ht="13.5" thickBot="1">
      <c r="A48" s="18" t="s">
        <v>0</v>
      </c>
      <c r="B48" s="18" t="s">
        <v>20</v>
      </c>
      <c r="C48" s="17" t="s">
        <v>1</v>
      </c>
      <c r="D48" s="18" t="s">
        <v>2</v>
      </c>
      <c r="E48" s="17" t="s">
        <v>3</v>
      </c>
      <c r="F48" s="18" t="s">
        <v>4</v>
      </c>
      <c r="G48" s="18" t="s">
        <v>5</v>
      </c>
    </row>
    <row r="49" spans="1:7" ht="12.75">
      <c r="A49" s="180">
        <v>1</v>
      </c>
      <c r="B49" s="167" t="s">
        <v>61</v>
      </c>
      <c r="C49" s="181">
        <f>14+9+13+6</f>
        <v>42</v>
      </c>
      <c r="D49" s="183">
        <f>27+5</f>
        <v>32</v>
      </c>
      <c r="E49" s="165">
        <f>24+3</f>
        <v>27</v>
      </c>
      <c r="F49" s="167">
        <f>23+3</f>
        <v>26</v>
      </c>
      <c r="G49" s="167">
        <f>24+2</f>
        <v>26</v>
      </c>
    </row>
    <row r="50" spans="1:7" ht="13.5" thickBot="1">
      <c r="A50" s="178"/>
      <c r="B50" s="164"/>
      <c r="C50" s="182"/>
      <c r="D50" s="184"/>
      <c r="E50" s="166"/>
      <c r="F50" s="164"/>
      <c r="G50" s="164"/>
    </row>
    <row r="51" spans="1:7" ht="12.75" customHeight="1">
      <c r="A51" s="178">
        <v>2</v>
      </c>
      <c r="B51" s="167" t="s">
        <v>63</v>
      </c>
      <c r="C51" s="181">
        <v>45</v>
      </c>
      <c r="D51" s="183">
        <v>32</v>
      </c>
      <c r="E51" s="165">
        <v>35</v>
      </c>
      <c r="F51" s="167">
        <v>35</v>
      </c>
      <c r="G51" s="167">
        <v>33</v>
      </c>
    </row>
    <row r="52" spans="1:7" ht="12.75">
      <c r="A52" s="157"/>
      <c r="B52" s="164"/>
      <c r="C52" s="182"/>
      <c r="D52" s="184"/>
      <c r="E52" s="166"/>
      <c r="F52" s="164"/>
      <c r="G52" s="164"/>
    </row>
    <row r="53" spans="1:7" ht="12.75">
      <c r="A53" s="177">
        <v>3</v>
      </c>
      <c r="B53" s="163" t="s">
        <v>11</v>
      </c>
      <c r="C53" s="169">
        <v>31</v>
      </c>
      <c r="D53" s="163">
        <v>24</v>
      </c>
      <c r="E53" s="169">
        <v>35</v>
      </c>
      <c r="F53" s="163">
        <v>22</v>
      </c>
      <c r="G53" s="163">
        <v>19</v>
      </c>
    </row>
    <row r="54" spans="1:7" ht="12.75">
      <c r="A54" s="178"/>
      <c r="B54" s="164"/>
      <c r="C54" s="166"/>
      <c r="D54" s="164"/>
      <c r="E54" s="166"/>
      <c r="F54" s="164"/>
      <c r="G54" s="164"/>
    </row>
    <row r="55" spans="1:7" ht="12.75">
      <c r="A55" s="157"/>
      <c r="B55" s="11"/>
      <c r="C55" s="12"/>
      <c r="D55" s="11"/>
      <c r="E55" s="12"/>
      <c r="F55" s="11"/>
      <c r="G55" s="11"/>
    </row>
    <row r="56" spans="1:7" ht="12.75">
      <c r="A56" s="177">
        <v>4</v>
      </c>
      <c r="B56" s="163" t="s">
        <v>62</v>
      </c>
      <c r="C56" s="170">
        <v>4.92</v>
      </c>
      <c r="D56" s="168">
        <v>4.75</v>
      </c>
      <c r="E56" s="170">
        <v>5.2</v>
      </c>
      <c r="F56" s="168">
        <v>4.16</v>
      </c>
      <c r="G56" s="168">
        <v>4.56</v>
      </c>
    </row>
    <row r="57" spans="1:7" ht="12.75">
      <c r="A57" s="178"/>
      <c r="B57" s="164"/>
      <c r="C57" s="171"/>
      <c r="D57" s="162"/>
      <c r="E57" s="171"/>
      <c r="F57" s="162"/>
      <c r="G57" s="162"/>
    </row>
    <row r="58" spans="1:7" ht="13.5" thickBot="1">
      <c r="A58" s="87"/>
      <c r="B58" s="88"/>
      <c r="C58" s="97"/>
      <c r="D58" s="98"/>
      <c r="E58" s="97"/>
      <c r="F58" s="98"/>
      <c r="G58" s="98"/>
    </row>
    <row r="59" ht="12.75">
      <c r="B59" s="15" t="s">
        <v>22</v>
      </c>
    </row>
    <row r="60" spans="1:7" ht="12.75">
      <c r="A60" s="60" t="s">
        <v>21</v>
      </c>
      <c r="G60" s="16" t="s">
        <v>19</v>
      </c>
    </row>
    <row r="61" spans="1:7" ht="12.75">
      <c r="A61" s="60"/>
      <c r="B61" s="16" t="s">
        <v>98</v>
      </c>
      <c r="C61" s="16" t="s">
        <v>99</v>
      </c>
      <c r="G61" s="16"/>
    </row>
    <row r="62" spans="1:3" ht="12.75">
      <c r="A62" s="15"/>
      <c r="B62" s="15" t="s">
        <v>6</v>
      </c>
      <c r="C62" s="15" t="s">
        <v>35</v>
      </c>
    </row>
    <row r="63" spans="2:3" ht="13.5" thickBot="1">
      <c r="B63" s="15" t="s">
        <v>36</v>
      </c>
      <c r="C63" s="15" t="s">
        <v>60</v>
      </c>
    </row>
    <row r="64" spans="1:7" ht="12.75">
      <c r="A64" s="180">
        <v>5</v>
      </c>
      <c r="B64" s="167" t="s">
        <v>64</v>
      </c>
      <c r="C64" s="179">
        <v>4.5</v>
      </c>
      <c r="D64" s="161">
        <v>5</v>
      </c>
      <c r="E64" s="179">
        <v>5.16</v>
      </c>
      <c r="F64" s="161">
        <v>5.31</v>
      </c>
      <c r="G64" s="161">
        <v>4.44</v>
      </c>
    </row>
    <row r="65" spans="1:7" ht="12.75" customHeight="1">
      <c r="A65" s="157"/>
      <c r="B65" s="164"/>
      <c r="C65" s="171"/>
      <c r="D65" s="162"/>
      <c r="E65" s="171"/>
      <c r="F65" s="162"/>
      <c r="G65" s="162"/>
    </row>
    <row r="66" spans="1:7" ht="12.75" customHeight="1">
      <c r="A66" s="9">
        <v>6</v>
      </c>
      <c r="B66" s="9" t="s">
        <v>13</v>
      </c>
      <c r="C66" s="172" t="s">
        <v>42</v>
      </c>
      <c r="D66" s="173"/>
      <c r="E66" s="173"/>
      <c r="F66" s="173"/>
      <c r="G66" s="174"/>
    </row>
    <row r="67" spans="1:7" ht="13.5" thickBot="1">
      <c r="A67" s="11"/>
      <c r="B67" s="11"/>
      <c r="C67" s="172" t="s">
        <v>43</v>
      </c>
      <c r="D67" s="173"/>
      <c r="E67" s="173"/>
      <c r="F67" s="173"/>
      <c r="G67" s="174"/>
    </row>
    <row r="68" spans="1:7" ht="12.75">
      <c r="A68" s="9">
        <v>7</v>
      </c>
      <c r="B68" s="93" t="s">
        <v>23</v>
      </c>
      <c r="C68" s="3"/>
      <c r="D68" s="74"/>
      <c r="E68" s="10"/>
      <c r="F68" s="3"/>
      <c r="G68" s="74"/>
    </row>
    <row r="69" spans="1:7" ht="15">
      <c r="A69" s="5"/>
      <c r="B69" s="95" t="s">
        <v>81</v>
      </c>
      <c r="C69" s="51">
        <v>46.19</v>
      </c>
      <c r="D69" s="100">
        <v>23.18</v>
      </c>
      <c r="E69" s="102">
        <v>7.26</v>
      </c>
      <c r="F69" s="105">
        <v>22.34</v>
      </c>
      <c r="G69" s="104">
        <v>80.24</v>
      </c>
    </row>
    <row r="70" spans="1:7" ht="25.5">
      <c r="A70" s="5"/>
      <c r="B70" s="96" t="s">
        <v>88</v>
      </c>
      <c r="C70" s="101">
        <v>0.02</v>
      </c>
      <c r="D70" s="100">
        <v>0</v>
      </c>
      <c r="E70" s="103">
        <v>0</v>
      </c>
      <c r="F70" s="51">
        <v>0</v>
      </c>
      <c r="G70" s="70">
        <v>0</v>
      </c>
    </row>
    <row r="71" spans="1:7" ht="28.5" customHeight="1" thickBot="1">
      <c r="A71" s="5"/>
      <c r="B71" s="96" t="s">
        <v>89</v>
      </c>
      <c r="C71" s="55">
        <v>0</v>
      </c>
      <c r="D71" s="100">
        <v>0</v>
      </c>
      <c r="E71" s="103">
        <v>0.52</v>
      </c>
      <c r="F71" s="55">
        <v>0.16</v>
      </c>
      <c r="G71" s="70">
        <v>0.29</v>
      </c>
    </row>
    <row r="72" spans="1:7" ht="12.75">
      <c r="A72" s="9">
        <v>8</v>
      </c>
      <c r="B72" s="9" t="s">
        <v>24</v>
      </c>
      <c r="C72" s="175" t="s">
        <v>90</v>
      </c>
      <c r="D72" s="169"/>
      <c r="E72" s="169"/>
      <c r="F72" s="166"/>
      <c r="G72" s="176"/>
    </row>
    <row r="73" spans="1:7" ht="12.75">
      <c r="A73" s="11"/>
      <c r="B73" s="11"/>
      <c r="C73" s="12"/>
      <c r="D73" s="11"/>
      <c r="E73" s="12"/>
      <c r="F73" s="11"/>
      <c r="G73" s="11"/>
    </row>
    <row r="74" spans="1:7" ht="12.75">
      <c r="A74" s="5">
        <v>9</v>
      </c>
      <c r="B74" s="5" t="s">
        <v>72</v>
      </c>
      <c r="C74" s="14"/>
      <c r="D74" s="5"/>
      <c r="E74" s="14"/>
      <c r="F74" s="5"/>
      <c r="G74" s="5"/>
    </row>
    <row r="75" spans="1:7" ht="38.25">
      <c r="A75" s="5"/>
      <c r="B75" s="99" t="s">
        <v>91</v>
      </c>
      <c r="C75" s="21">
        <f>'[3]order list 04-09 (2)'!$E$110</f>
        <v>5611</v>
      </c>
      <c r="D75" s="20">
        <f>C75</f>
        <v>5611</v>
      </c>
      <c r="E75" s="20">
        <f>D75</f>
        <v>5611</v>
      </c>
      <c r="F75" s="20">
        <f>E75</f>
        <v>5611</v>
      </c>
      <c r="G75" s="20">
        <f>F75</f>
        <v>5611</v>
      </c>
    </row>
    <row r="76" spans="1:7" ht="12.75" customHeight="1">
      <c r="A76" s="5"/>
      <c r="B76" s="11" t="s">
        <v>16</v>
      </c>
      <c r="C76" s="172" t="s">
        <v>96</v>
      </c>
      <c r="D76" s="173"/>
      <c r="E76" s="173"/>
      <c r="F76" s="173"/>
      <c r="G76" s="174"/>
    </row>
    <row r="77" spans="1:7" ht="13.5" customHeight="1" thickBot="1">
      <c r="A77" s="4"/>
      <c r="B77" s="4" t="s">
        <v>17</v>
      </c>
      <c r="C77" s="172" t="s">
        <v>96</v>
      </c>
      <c r="D77" s="173"/>
      <c r="E77" s="173"/>
      <c r="F77" s="173"/>
      <c r="G77" s="174"/>
    </row>
    <row r="78" ht="15">
      <c r="B78" s="79" t="s">
        <v>82</v>
      </c>
    </row>
    <row r="80" spans="2:3" ht="13.5" thickBot="1">
      <c r="B80" s="15" t="s">
        <v>36</v>
      </c>
      <c r="C80" s="15" t="s">
        <v>37</v>
      </c>
    </row>
    <row r="81" spans="1:7" ht="13.5" thickBot="1">
      <c r="A81" s="18" t="s">
        <v>0</v>
      </c>
      <c r="B81" s="18" t="s">
        <v>20</v>
      </c>
      <c r="C81" s="17" t="s">
        <v>1</v>
      </c>
      <c r="D81" s="18" t="s">
        <v>2</v>
      </c>
      <c r="E81" s="17" t="s">
        <v>3</v>
      </c>
      <c r="F81" s="18" t="s">
        <v>4</v>
      </c>
      <c r="G81" s="18" t="s">
        <v>5</v>
      </c>
    </row>
    <row r="82" spans="1:7" ht="12.75">
      <c r="A82" s="180">
        <v>1</v>
      </c>
      <c r="B82" s="167" t="s">
        <v>10</v>
      </c>
      <c r="C82" s="181">
        <f>26</f>
        <v>26</v>
      </c>
      <c r="D82" s="183">
        <v>27</v>
      </c>
      <c r="E82" s="165">
        <v>24</v>
      </c>
      <c r="F82" s="167">
        <v>23</v>
      </c>
      <c r="G82" s="167">
        <v>25</v>
      </c>
    </row>
    <row r="83" spans="1:7" ht="12.75">
      <c r="A83" s="178"/>
      <c r="B83" s="164"/>
      <c r="C83" s="182"/>
      <c r="D83" s="184"/>
      <c r="E83" s="166"/>
      <c r="F83" s="164"/>
      <c r="G83" s="164"/>
    </row>
    <row r="84" spans="1:7" ht="12.75">
      <c r="A84" s="11"/>
      <c r="B84" s="11"/>
      <c r="C84" s="12"/>
      <c r="D84" s="11"/>
      <c r="E84" s="12"/>
      <c r="F84" s="11"/>
      <c r="G84" s="11"/>
    </row>
    <row r="85" spans="1:7" ht="12.75">
      <c r="A85" s="177">
        <v>2</v>
      </c>
      <c r="B85" s="163" t="s">
        <v>11</v>
      </c>
      <c r="C85" s="169">
        <v>0</v>
      </c>
      <c r="D85" s="163">
        <v>0</v>
      </c>
      <c r="E85" s="169">
        <v>0</v>
      </c>
      <c r="F85" s="163">
        <v>0</v>
      </c>
      <c r="G85" s="163">
        <v>0</v>
      </c>
    </row>
    <row r="86" spans="1:7" ht="12.75">
      <c r="A86" s="178"/>
      <c r="B86" s="164"/>
      <c r="C86" s="166"/>
      <c r="D86" s="164"/>
      <c r="E86" s="166"/>
      <c r="F86" s="164"/>
      <c r="G86" s="164"/>
    </row>
    <row r="87" spans="1:7" ht="12.75">
      <c r="A87" s="11"/>
      <c r="B87" s="11"/>
      <c r="C87" s="12"/>
      <c r="D87" s="11"/>
      <c r="E87" s="12"/>
      <c r="F87" s="11"/>
      <c r="G87" s="11"/>
    </row>
    <row r="88" spans="1:7" ht="12.75">
      <c r="A88" s="177">
        <v>3</v>
      </c>
      <c r="B88" s="163" t="s">
        <v>12</v>
      </c>
      <c r="C88" s="170">
        <v>3.92</v>
      </c>
      <c r="D88" s="168">
        <v>3.67</v>
      </c>
      <c r="E88" s="170">
        <v>3.81</v>
      </c>
      <c r="F88" s="168">
        <v>3.78</v>
      </c>
      <c r="G88" s="168">
        <v>3.35</v>
      </c>
    </row>
    <row r="89" spans="1:7" ht="12.75">
      <c r="A89" s="178"/>
      <c r="B89" s="164"/>
      <c r="C89" s="171"/>
      <c r="D89" s="162"/>
      <c r="E89" s="171"/>
      <c r="F89" s="162"/>
      <c r="G89" s="162"/>
    </row>
    <row r="90" spans="1:7" ht="12.75">
      <c r="A90" s="11"/>
      <c r="B90" s="11"/>
      <c r="C90" s="12"/>
      <c r="D90" s="11"/>
      <c r="E90" s="12"/>
      <c r="F90" s="11"/>
      <c r="G90" s="11"/>
    </row>
    <row r="91" spans="1:7" ht="12.75" customHeight="1">
      <c r="A91" s="9">
        <v>4</v>
      </c>
      <c r="B91" s="9" t="s">
        <v>13</v>
      </c>
      <c r="C91" s="172" t="s">
        <v>44</v>
      </c>
      <c r="D91" s="173"/>
      <c r="E91" s="173"/>
      <c r="F91" s="173"/>
      <c r="G91" s="174"/>
    </row>
    <row r="92" spans="1:7" ht="13.5" thickBot="1">
      <c r="A92" s="11"/>
      <c r="B92" s="11"/>
      <c r="C92" s="14"/>
      <c r="D92" s="5"/>
      <c r="E92" s="14"/>
      <c r="F92" s="11"/>
      <c r="G92" s="5"/>
    </row>
    <row r="93" spans="1:7" ht="12.75">
      <c r="A93" s="9">
        <v>5</v>
      </c>
      <c r="B93" s="93" t="s">
        <v>23</v>
      </c>
      <c r="C93" s="3"/>
      <c r="D93" s="3"/>
      <c r="E93" s="3"/>
      <c r="F93" s="10"/>
      <c r="G93" s="3"/>
    </row>
    <row r="94" spans="1:7" ht="15">
      <c r="A94" s="5"/>
      <c r="B94" s="95" t="s">
        <v>81</v>
      </c>
      <c r="C94" s="51">
        <v>8.42</v>
      </c>
      <c r="D94" s="51">
        <v>2.11</v>
      </c>
      <c r="E94" s="101">
        <v>5.11</v>
      </c>
      <c r="F94" s="106">
        <v>5.55</v>
      </c>
      <c r="G94" s="51">
        <v>5.15</v>
      </c>
    </row>
    <row r="95" spans="1:7" ht="25.5">
      <c r="A95" s="5"/>
      <c r="B95" s="96" t="s">
        <v>88</v>
      </c>
      <c r="C95" s="51">
        <v>0.77</v>
      </c>
      <c r="D95" s="101">
        <v>0.28</v>
      </c>
      <c r="E95" s="51">
        <v>1.07</v>
      </c>
      <c r="F95" s="50">
        <v>0.06</v>
      </c>
      <c r="G95" s="101">
        <v>0.13</v>
      </c>
    </row>
    <row r="96" spans="1:7" ht="25.5">
      <c r="A96" s="5"/>
      <c r="B96" s="96" t="s">
        <v>89</v>
      </c>
      <c r="C96" s="51">
        <v>1.25</v>
      </c>
      <c r="D96" s="51">
        <v>1.78</v>
      </c>
      <c r="E96" s="51">
        <v>0.39</v>
      </c>
      <c r="F96" s="50">
        <v>0.85</v>
      </c>
      <c r="G96" s="51">
        <v>0.18</v>
      </c>
    </row>
    <row r="97" spans="1:7" ht="13.5" thickBot="1">
      <c r="A97" s="11"/>
      <c r="B97" s="13"/>
      <c r="C97" s="19"/>
      <c r="D97" s="19"/>
      <c r="E97" s="19"/>
      <c r="F97" s="107"/>
      <c r="G97" s="19"/>
    </row>
    <row r="98" spans="1:7" ht="12.75">
      <c r="A98" s="9">
        <v>6</v>
      </c>
      <c r="B98" s="9" t="s">
        <v>24</v>
      </c>
      <c r="C98" s="175" t="s">
        <v>90</v>
      </c>
      <c r="D98" s="166"/>
      <c r="E98" s="166"/>
      <c r="F98" s="166"/>
      <c r="G98" s="192"/>
    </row>
    <row r="99" spans="1:7" ht="12.75">
      <c r="A99" s="11"/>
      <c r="B99" s="11"/>
      <c r="C99" s="12"/>
      <c r="D99" s="11"/>
      <c r="E99" s="12"/>
      <c r="F99" s="11"/>
      <c r="G99" s="11"/>
    </row>
    <row r="100" spans="1:7" ht="12.75">
      <c r="A100" s="5">
        <v>7</v>
      </c>
      <c r="B100" s="5" t="s">
        <v>72</v>
      </c>
      <c r="D100" s="5"/>
      <c r="F100" s="5"/>
      <c r="G100" s="5"/>
    </row>
    <row r="101" spans="1:7" ht="12.75">
      <c r="A101" s="5"/>
      <c r="B101" s="11" t="s">
        <v>15</v>
      </c>
      <c r="C101" s="21">
        <f>'[3]order list 04-09 (2)'!$E$109</f>
        <v>4.47</v>
      </c>
      <c r="D101" s="20">
        <f>C101</f>
        <v>4.47</v>
      </c>
      <c r="E101" s="20">
        <f>D101</f>
        <v>4.47</v>
      </c>
      <c r="F101" s="20">
        <f>E101</f>
        <v>4.47</v>
      </c>
      <c r="G101" s="20">
        <f>F101</f>
        <v>4.47</v>
      </c>
    </row>
    <row r="102" spans="1:7" ht="12.75" customHeight="1">
      <c r="A102" s="5"/>
      <c r="B102" s="11" t="s">
        <v>16</v>
      </c>
      <c r="C102" s="172" t="s">
        <v>96</v>
      </c>
      <c r="D102" s="173"/>
      <c r="E102" s="173"/>
      <c r="F102" s="173"/>
      <c r="G102" s="174"/>
    </row>
    <row r="103" spans="1:7" ht="13.5" customHeight="1" thickBot="1">
      <c r="A103" s="4"/>
      <c r="B103" s="4" t="s">
        <v>17</v>
      </c>
      <c r="C103" s="189" t="s">
        <v>96</v>
      </c>
      <c r="D103" s="190"/>
      <c r="E103" s="190"/>
      <c r="F103" s="190"/>
      <c r="G103" s="191"/>
    </row>
    <row r="104" ht="15">
      <c r="B104" s="79" t="s">
        <v>82</v>
      </c>
    </row>
  </sheetData>
  <mergeCells count="95">
    <mergeCell ref="C102:G102"/>
    <mergeCell ref="C103:G103"/>
    <mergeCell ref="C98:G98"/>
    <mergeCell ref="E85:E86"/>
    <mergeCell ref="F85:F86"/>
    <mergeCell ref="G85:G86"/>
    <mergeCell ref="E88:E89"/>
    <mergeCell ref="F88:F89"/>
    <mergeCell ref="C91:G91"/>
    <mergeCell ref="G88:G89"/>
    <mergeCell ref="C56:C57"/>
    <mergeCell ref="D56:D57"/>
    <mergeCell ref="B51:B52"/>
    <mergeCell ref="A51:A52"/>
    <mergeCell ref="B53:B54"/>
    <mergeCell ref="D53:D54"/>
    <mergeCell ref="C51:C52"/>
    <mergeCell ref="D51:D52"/>
    <mergeCell ref="C53:C54"/>
    <mergeCell ref="B64:B65"/>
    <mergeCell ref="A64:A65"/>
    <mergeCell ref="A53:A55"/>
    <mergeCell ref="A56:A57"/>
    <mergeCell ref="B56:B57"/>
    <mergeCell ref="G22:G23"/>
    <mergeCell ref="E49:E50"/>
    <mergeCell ref="F49:F50"/>
    <mergeCell ref="G49:G50"/>
    <mergeCell ref="C41:G41"/>
    <mergeCell ref="C42:G42"/>
    <mergeCell ref="D49:D50"/>
    <mergeCell ref="E22:E23"/>
    <mergeCell ref="F22:F23"/>
    <mergeCell ref="B22:B23"/>
    <mergeCell ref="A22:A23"/>
    <mergeCell ref="C22:C23"/>
    <mergeCell ref="D22:D23"/>
    <mergeCell ref="F16:F17"/>
    <mergeCell ref="F11:F12"/>
    <mergeCell ref="D19:D20"/>
    <mergeCell ref="D11:D12"/>
    <mergeCell ref="B11:B12"/>
    <mergeCell ref="A49:A50"/>
    <mergeCell ref="B49:B50"/>
    <mergeCell ref="C49:C50"/>
    <mergeCell ref="A16:A17"/>
    <mergeCell ref="A19:A20"/>
    <mergeCell ref="B19:B20"/>
    <mergeCell ref="C19:C20"/>
    <mergeCell ref="A11:A12"/>
    <mergeCell ref="C11:C12"/>
    <mergeCell ref="G11:G12"/>
    <mergeCell ref="B16:B17"/>
    <mergeCell ref="G16:G17"/>
    <mergeCell ref="E19:E20"/>
    <mergeCell ref="F19:F20"/>
    <mergeCell ref="G19:G20"/>
    <mergeCell ref="C16:C17"/>
    <mergeCell ref="D16:D17"/>
    <mergeCell ref="E16:E17"/>
    <mergeCell ref="E11:E12"/>
    <mergeCell ref="A82:A83"/>
    <mergeCell ref="B82:B83"/>
    <mergeCell ref="C82:C83"/>
    <mergeCell ref="D82:D83"/>
    <mergeCell ref="D88:D89"/>
    <mergeCell ref="A88:A89"/>
    <mergeCell ref="B88:B89"/>
    <mergeCell ref="C88:C89"/>
    <mergeCell ref="A85:A86"/>
    <mergeCell ref="C64:C65"/>
    <mergeCell ref="D64:D65"/>
    <mergeCell ref="G51:G52"/>
    <mergeCell ref="B85:B86"/>
    <mergeCell ref="C85:C86"/>
    <mergeCell ref="D85:D86"/>
    <mergeCell ref="E64:E65"/>
    <mergeCell ref="E82:E83"/>
    <mergeCell ref="F53:F54"/>
    <mergeCell ref="F82:F83"/>
    <mergeCell ref="G82:G83"/>
    <mergeCell ref="E56:E57"/>
    <mergeCell ref="F56:F57"/>
    <mergeCell ref="C66:G66"/>
    <mergeCell ref="C72:G72"/>
    <mergeCell ref="F64:F65"/>
    <mergeCell ref="C67:G67"/>
    <mergeCell ref="C76:G76"/>
    <mergeCell ref="C77:G77"/>
    <mergeCell ref="G64:G65"/>
    <mergeCell ref="G53:G54"/>
    <mergeCell ref="E51:E52"/>
    <mergeCell ref="F51:F52"/>
    <mergeCell ref="G56:G57"/>
    <mergeCell ref="E53:E54"/>
  </mergeCells>
  <printOptions/>
  <pageMargins left="0.75" right="0.75" top="1" bottom="1" header="0.5" footer="0.5"/>
  <pageSetup horizontalDpi="300" verticalDpi="300" orientation="portrait" scale="79" r:id="rId1"/>
  <rowBreaks count="1" manualBreakCount="1">
    <brk id="58" max="11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B16">
      <selection activeCell="B25" sqref="B25"/>
    </sheetView>
  </sheetViews>
  <sheetFormatPr defaultColWidth="9.140625" defaultRowHeight="12.75"/>
  <cols>
    <col min="1" max="1" width="5.8515625" style="0" customWidth="1"/>
    <col min="2" max="2" width="35.7109375" style="0" customWidth="1"/>
    <col min="3" max="3" width="10.140625" style="0" bestFit="1" customWidth="1"/>
    <col min="4" max="4" width="10.421875" style="0" customWidth="1"/>
    <col min="5" max="5" width="10.7109375" style="0" bestFit="1" customWidth="1"/>
    <col min="6" max="6" width="10.28125" style="0" customWidth="1"/>
    <col min="7" max="7" width="10.421875" style="0" customWidth="1"/>
  </cols>
  <sheetData>
    <row r="1" spans="2:7" ht="12.75">
      <c r="B1" s="16" t="s">
        <v>18</v>
      </c>
      <c r="G1" s="16" t="s">
        <v>19</v>
      </c>
    </row>
    <row r="3" ht="12.75">
      <c r="A3" s="15" t="s">
        <v>7</v>
      </c>
    </row>
    <row r="5" spans="2:3" ht="12.75">
      <c r="B5" s="16" t="s">
        <v>98</v>
      </c>
      <c r="C5" s="16" t="s">
        <v>99</v>
      </c>
    </row>
    <row r="7" spans="2:3" ht="12.75">
      <c r="B7" s="15" t="s">
        <v>6</v>
      </c>
      <c r="C7" s="15" t="s">
        <v>28</v>
      </c>
    </row>
    <row r="8" ht="13.5" thickBot="1"/>
    <row r="9" spans="1:7" ht="12.75">
      <c r="A9" s="3" t="s">
        <v>0</v>
      </c>
      <c r="B9" s="1" t="s">
        <v>20</v>
      </c>
      <c r="C9" s="3" t="s">
        <v>1</v>
      </c>
      <c r="D9" s="1" t="s">
        <v>2</v>
      </c>
      <c r="E9" s="3" t="s">
        <v>3</v>
      </c>
      <c r="F9" s="1" t="s">
        <v>4</v>
      </c>
      <c r="G9" s="3" t="s">
        <v>5</v>
      </c>
    </row>
    <row r="10" spans="1:7" ht="13.5" thickBot="1">
      <c r="A10" s="4"/>
      <c r="B10" s="2"/>
      <c r="C10" s="4"/>
      <c r="D10" s="2"/>
      <c r="E10" s="4"/>
      <c r="F10" s="2"/>
      <c r="G10" s="4"/>
    </row>
    <row r="11" spans="1:7" ht="12.75">
      <c r="A11" s="180">
        <v>1</v>
      </c>
      <c r="B11" s="165" t="s">
        <v>8</v>
      </c>
      <c r="C11" s="206">
        <v>17.5</v>
      </c>
      <c r="D11" s="208">
        <v>19.5</v>
      </c>
      <c r="E11" s="210">
        <v>20</v>
      </c>
      <c r="F11" s="208">
        <v>21</v>
      </c>
      <c r="G11" s="210">
        <v>22.5</v>
      </c>
    </row>
    <row r="12" spans="1:7" ht="12.75">
      <c r="A12" s="153"/>
      <c r="B12" s="158"/>
      <c r="C12" s="207"/>
      <c r="D12" s="209"/>
      <c r="E12" s="211"/>
      <c r="F12" s="209"/>
      <c r="G12" s="211"/>
    </row>
    <row r="13" spans="1:7" ht="12.75">
      <c r="A13" s="9"/>
      <c r="B13" s="10"/>
      <c r="C13" s="9"/>
      <c r="D13" s="10"/>
      <c r="E13" s="9"/>
      <c r="F13" s="10"/>
      <c r="G13" s="9"/>
    </row>
    <row r="14" spans="1:7" ht="12.75">
      <c r="A14" s="11">
        <v>2</v>
      </c>
      <c r="B14" s="12" t="s">
        <v>9</v>
      </c>
      <c r="C14" s="41">
        <v>7686.402</v>
      </c>
      <c r="D14" s="42">
        <v>8731.433</v>
      </c>
      <c r="E14" s="41">
        <v>9545.001</v>
      </c>
      <c r="F14" s="42">
        <v>10668.773</v>
      </c>
      <c r="G14" s="41">
        <v>11378.262</v>
      </c>
    </row>
    <row r="15" spans="1:7" ht="12.75">
      <c r="A15" s="9"/>
      <c r="B15" s="10"/>
      <c r="C15" s="9"/>
      <c r="D15" s="10"/>
      <c r="E15" s="9"/>
      <c r="F15" s="10"/>
      <c r="G15" s="9"/>
    </row>
    <row r="16" spans="1:7" ht="12.75">
      <c r="A16" s="178">
        <v>3</v>
      </c>
      <c r="B16" s="166" t="s">
        <v>10</v>
      </c>
      <c r="C16" s="184">
        <f>(204-31)+31*0.74+(234-56)+56*0.74</f>
        <v>415.38</v>
      </c>
      <c r="D16" s="184">
        <f>(223-33)+33*0.74+(248-59)+59*0.74</f>
        <v>447.0799999999999</v>
      </c>
      <c r="E16" s="184">
        <f>(213-32)+32*0.74+(241-57)+57*0.74</f>
        <v>430.86</v>
      </c>
      <c r="F16" s="184">
        <f>(224-31)+31*0.76+(248-59)+59*0.76</f>
        <v>450.4</v>
      </c>
      <c r="G16" s="184">
        <f>(216-32)+32*0.76+(249-59)+59*0.76</f>
        <v>443.15999999999997</v>
      </c>
    </row>
    <row r="17" spans="1:12" ht="13.5" thickBot="1">
      <c r="A17" s="159"/>
      <c r="B17" s="155"/>
      <c r="C17" s="212"/>
      <c r="D17" s="212"/>
      <c r="E17" s="212"/>
      <c r="F17" s="212"/>
      <c r="G17" s="212"/>
      <c r="H17" s="22"/>
      <c r="I17" s="22"/>
      <c r="J17" s="22"/>
      <c r="K17" s="22"/>
      <c r="L17" s="22"/>
    </row>
    <row r="18" spans="1:7" ht="12.75">
      <c r="A18" s="6"/>
      <c r="B18" s="7"/>
      <c r="C18" s="8"/>
      <c r="D18" s="7"/>
      <c r="E18" s="8"/>
      <c r="F18" s="7"/>
      <c r="G18" s="8"/>
    </row>
    <row r="19" spans="1:7" ht="12.75">
      <c r="A19" s="178">
        <v>4</v>
      </c>
      <c r="B19" s="166" t="s">
        <v>11</v>
      </c>
      <c r="C19" s="184">
        <f>62+0.26*31+62+56*0.26</f>
        <v>146.62</v>
      </c>
      <c r="D19" s="184">
        <f>70+0.26*33+66+59*0.26</f>
        <v>159.92</v>
      </c>
      <c r="E19" s="184">
        <f>81+0.26*32+66+57*0.26</f>
        <v>170.14</v>
      </c>
      <c r="F19" s="184">
        <f>75+0.26*31+83+59*0.26</f>
        <v>181.4</v>
      </c>
      <c r="G19" s="184">
        <f>71+0.26*32+81+59*0.26</f>
        <v>175.66</v>
      </c>
    </row>
    <row r="20" spans="1:7" ht="12.75">
      <c r="A20" s="153"/>
      <c r="B20" s="158"/>
      <c r="C20" s="213"/>
      <c r="D20" s="213"/>
      <c r="E20" s="213"/>
      <c r="F20" s="213"/>
      <c r="G20" s="213"/>
    </row>
    <row r="21" spans="1:7" ht="12.75">
      <c r="A21" s="9"/>
      <c r="B21" s="10"/>
      <c r="C21" s="9"/>
      <c r="D21" s="10"/>
      <c r="E21" s="9"/>
      <c r="F21" s="10"/>
      <c r="G21" s="9"/>
    </row>
    <row r="22" spans="1:7" ht="15" customHeight="1">
      <c r="A22" s="178">
        <v>5</v>
      </c>
      <c r="B22" s="166" t="s">
        <v>12</v>
      </c>
      <c r="C22" s="214">
        <f>6.335725+3.402+0.6</f>
        <v>10.337725</v>
      </c>
      <c r="D22" s="214">
        <f>8.508023+3.404+0.601</f>
        <v>12.513023</v>
      </c>
      <c r="E22" s="214">
        <f>8.778927+3.499+0.618</f>
        <v>12.895927</v>
      </c>
      <c r="F22" s="214">
        <f>3.922+4.947482</f>
        <v>8.869482</v>
      </c>
      <c r="G22" s="214">
        <f>4.749+5.267389</f>
        <v>10.016389</v>
      </c>
    </row>
    <row r="23" spans="1:7" ht="15" customHeight="1">
      <c r="A23" s="153"/>
      <c r="B23" s="158"/>
      <c r="C23" s="215"/>
      <c r="D23" s="215"/>
      <c r="E23" s="215"/>
      <c r="F23" s="215"/>
      <c r="G23" s="215"/>
    </row>
    <row r="24" spans="1:7" ht="12.75">
      <c r="A24" s="9"/>
      <c r="B24" s="10"/>
      <c r="C24" s="200" t="s">
        <v>77</v>
      </c>
      <c r="D24" s="201"/>
      <c r="E24" s="202"/>
      <c r="F24" s="10"/>
      <c r="G24" s="9"/>
    </row>
    <row r="25" spans="1:7" ht="51.75" customHeight="1" thickBot="1">
      <c r="A25" s="123">
        <v>6</v>
      </c>
      <c r="B25" s="122" t="s">
        <v>13</v>
      </c>
      <c r="C25" s="203"/>
      <c r="D25" s="204"/>
      <c r="E25" s="205"/>
      <c r="F25" s="77">
        <f>0.692+2.43903</f>
        <v>3.13103</v>
      </c>
      <c r="G25" s="77">
        <f>0.812+2.42796</f>
        <v>3.23996</v>
      </c>
    </row>
    <row r="26" spans="1:7" ht="12.75">
      <c r="A26" s="3"/>
      <c r="B26" s="1"/>
      <c r="C26" s="3"/>
      <c r="D26" s="3"/>
      <c r="E26" s="3"/>
      <c r="F26" s="3"/>
      <c r="G26" s="3"/>
    </row>
    <row r="27" spans="1:7" ht="12.75">
      <c r="A27" s="5">
        <v>7</v>
      </c>
      <c r="B27" s="14" t="s">
        <v>14</v>
      </c>
      <c r="C27" s="5"/>
      <c r="D27" s="5"/>
      <c r="E27" s="5"/>
      <c r="F27" s="5"/>
      <c r="G27" s="5"/>
    </row>
    <row r="28" spans="1:7" ht="12.75">
      <c r="A28" s="5">
        <v>7.1</v>
      </c>
      <c r="B28" s="124" t="s">
        <v>29</v>
      </c>
      <c r="C28" s="5"/>
      <c r="D28" s="5"/>
      <c r="E28" s="5"/>
      <c r="F28" s="5"/>
      <c r="G28" s="5"/>
    </row>
    <row r="29" spans="1:7" ht="15">
      <c r="A29" s="5"/>
      <c r="B29" s="95" t="s">
        <v>78</v>
      </c>
      <c r="C29" s="126">
        <v>18.71</v>
      </c>
      <c r="D29" s="126">
        <v>14.67</v>
      </c>
      <c r="E29" s="126">
        <v>15.81</v>
      </c>
      <c r="F29" s="126">
        <v>9.56</v>
      </c>
      <c r="G29" s="126">
        <v>12.22</v>
      </c>
    </row>
    <row r="30" spans="1:7" ht="26.25">
      <c r="A30" s="5"/>
      <c r="B30" s="96" t="s">
        <v>88</v>
      </c>
      <c r="C30" s="126">
        <v>15.12</v>
      </c>
      <c r="D30" s="126">
        <v>28.53</v>
      </c>
      <c r="E30" s="126">
        <v>12.02</v>
      </c>
      <c r="F30" s="126">
        <v>9.77</v>
      </c>
      <c r="G30" s="126">
        <v>4.96</v>
      </c>
    </row>
    <row r="31" spans="1:7" ht="30" customHeight="1">
      <c r="A31" s="5"/>
      <c r="B31" s="96" t="s">
        <v>89</v>
      </c>
      <c r="C31" s="126">
        <v>93.19</v>
      </c>
      <c r="D31" s="126">
        <v>275.6</v>
      </c>
      <c r="E31" s="126">
        <v>223.06</v>
      </c>
      <c r="F31" s="126">
        <v>544.14</v>
      </c>
      <c r="G31" s="126">
        <v>298.36</v>
      </c>
    </row>
    <row r="32" spans="1:7" ht="12.75">
      <c r="A32" s="5"/>
      <c r="B32" s="13"/>
      <c r="C32" s="34"/>
      <c r="D32" s="34"/>
      <c r="E32" s="34"/>
      <c r="F32" s="34"/>
      <c r="G32" s="34"/>
    </row>
    <row r="33" spans="1:7" ht="12.75">
      <c r="A33" s="5">
        <v>7.2</v>
      </c>
      <c r="B33" s="124" t="s">
        <v>31</v>
      </c>
      <c r="C33" s="34"/>
      <c r="D33" s="34"/>
      <c r="E33" s="34"/>
      <c r="F33" s="34"/>
      <c r="G33" s="34"/>
    </row>
    <row r="34" spans="1:7" ht="15">
      <c r="A34" s="5"/>
      <c r="B34" s="95" t="s">
        <v>78</v>
      </c>
      <c r="C34" s="127">
        <v>11.64</v>
      </c>
      <c r="D34" s="127">
        <v>118.13</v>
      </c>
      <c r="E34" s="127">
        <v>18.44</v>
      </c>
      <c r="F34" s="127">
        <v>77.54</v>
      </c>
      <c r="G34" s="127">
        <v>40.26</v>
      </c>
    </row>
    <row r="35" spans="1:7" ht="26.25">
      <c r="A35" s="5"/>
      <c r="B35" s="96" t="s">
        <v>88</v>
      </c>
      <c r="C35" s="126">
        <v>5.475</v>
      </c>
      <c r="D35" s="126">
        <v>2.25</v>
      </c>
      <c r="E35" s="126">
        <v>1.54</v>
      </c>
      <c r="F35" s="126">
        <v>3.48</v>
      </c>
      <c r="G35" s="127">
        <v>2.81</v>
      </c>
    </row>
    <row r="36" spans="1:7" ht="30" customHeight="1">
      <c r="A36" s="5"/>
      <c r="B36" s="96" t="s">
        <v>89</v>
      </c>
      <c r="C36" s="127">
        <v>40.56</v>
      </c>
      <c r="D36" s="127">
        <v>6.47</v>
      </c>
      <c r="E36" s="127">
        <v>15.08</v>
      </c>
      <c r="F36" s="127">
        <v>4.18</v>
      </c>
      <c r="G36" s="127">
        <v>7.45</v>
      </c>
    </row>
    <row r="37" spans="1:7" ht="12.75">
      <c r="A37" s="5"/>
      <c r="B37" s="13"/>
      <c r="C37" s="34"/>
      <c r="D37" s="34"/>
      <c r="E37" s="34"/>
      <c r="F37" s="34"/>
      <c r="G37" s="34"/>
    </row>
    <row r="38" spans="1:7" ht="14.25">
      <c r="A38" s="5">
        <v>7.3</v>
      </c>
      <c r="B38" s="125" t="s">
        <v>87</v>
      </c>
      <c r="C38" s="34"/>
      <c r="D38" s="34"/>
      <c r="E38" s="34"/>
      <c r="F38" s="34"/>
      <c r="G38" s="34"/>
    </row>
    <row r="39" spans="1:7" ht="15">
      <c r="A39" s="5"/>
      <c r="B39" s="95" t="s">
        <v>78</v>
      </c>
      <c r="C39" s="127">
        <v>8.96</v>
      </c>
      <c r="D39" s="127">
        <v>8.53</v>
      </c>
      <c r="E39" s="127">
        <v>4.53</v>
      </c>
      <c r="F39" s="127">
        <v>34.03</v>
      </c>
      <c r="G39" s="127">
        <v>5.33</v>
      </c>
    </row>
    <row r="40" spans="1:7" ht="26.25">
      <c r="A40" s="5"/>
      <c r="B40" s="96" t="s">
        <v>88</v>
      </c>
      <c r="C40" s="127">
        <v>0</v>
      </c>
      <c r="D40" s="128">
        <v>0.11</v>
      </c>
      <c r="E40" s="127">
        <v>0</v>
      </c>
      <c r="F40" s="127">
        <v>0</v>
      </c>
      <c r="G40" s="127">
        <v>0</v>
      </c>
    </row>
    <row r="41" spans="1:7" ht="30" customHeight="1" thickBot="1">
      <c r="A41" s="4"/>
      <c r="B41" s="96" t="s">
        <v>89</v>
      </c>
      <c r="C41" s="127">
        <v>3570.45</v>
      </c>
      <c r="D41" s="127">
        <v>1443.76</v>
      </c>
      <c r="E41" s="127">
        <v>1089.09</v>
      </c>
      <c r="F41" s="127">
        <v>738.5</v>
      </c>
      <c r="G41" s="127">
        <v>1418.23</v>
      </c>
    </row>
    <row r="42" spans="1:7" ht="12.75">
      <c r="A42" s="5"/>
      <c r="C42" s="5"/>
      <c r="D42" s="5"/>
      <c r="E42" s="5"/>
      <c r="F42" s="5"/>
      <c r="G42" s="5"/>
    </row>
    <row r="43" spans="1:7" ht="12.75">
      <c r="A43" s="5">
        <v>8</v>
      </c>
      <c r="B43" t="s">
        <v>72</v>
      </c>
      <c r="C43" s="5"/>
      <c r="D43" s="5"/>
      <c r="E43" s="5"/>
      <c r="F43" s="5"/>
      <c r="G43" s="5"/>
    </row>
    <row r="44" spans="1:7" ht="12.75">
      <c r="A44" s="5"/>
      <c r="B44" s="13" t="s">
        <v>15</v>
      </c>
      <c r="C44" s="129">
        <f>'[4]Initial Spares'!$E$64</f>
        <v>2787.4799999999996</v>
      </c>
      <c r="D44" s="129">
        <f>'[4]Initial Spares'!$F$64</f>
        <v>2925.050000000001</v>
      </c>
      <c r="E44" s="129">
        <v>3227.41</v>
      </c>
      <c r="F44" s="129">
        <v>3652.47</v>
      </c>
      <c r="G44" s="129">
        <v>3942.05</v>
      </c>
    </row>
    <row r="45" spans="1:7" ht="12.75" customHeight="1">
      <c r="A45" s="5"/>
      <c r="B45" t="s">
        <v>16</v>
      </c>
      <c r="C45" s="172" t="s">
        <v>96</v>
      </c>
      <c r="D45" s="173"/>
      <c r="E45" s="173"/>
      <c r="F45" s="173"/>
      <c r="G45" s="174"/>
    </row>
    <row r="46" spans="1:7" ht="13.5" customHeight="1" thickBot="1">
      <c r="A46" s="4"/>
      <c r="B46" s="2" t="s">
        <v>17</v>
      </c>
      <c r="C46" s="189" t="s">
        <v>96</v>
      </c>
      <c r="D46" s="190"/>
      <c r="E46" s="190"/>
      <c r="F46" s="190"/>
      <c r="G46" s="191"/>
    </row>
    <row r="48" spans="2:7" ht="12.75">
      <c r="B48" s="15" t="s">
        <v>22</v>
      </c>
      <c r="G48" s="16" t="s">
        <v>19</v>
      </c>
    </row>
    <row r="49" ht="12.75">
      <c r="A49" s="60" t="s">
        <v>21</v>
      </c>
    </row>
    <row r="50" ht="12.75">
      <c r="A50" s="60"/>
    </row>
    <row r="51" spans="1:3" ht="12.75">
      <c r="A51" s="60"/>
      <c r="B51" s="16" t="s">
        <v>98</v>
      </c>
      <c r="C51" s="16" t="s">
        <v>99</v>
      </c>
    </row>
    <row r="52" ht="12.75">
      <c r="A52" s="15"/>
    </row>
    <row r="53" spans="2:3" ht="13.5" thickBot="1">
      <c r="B53" s="15" t="s">
        <v>74</v>
      </c>
      <c r="C53" s="15" t="s">
        <v>73</v>
      </c>
    </row>
    <row r="54" spans="1:7" ht="13.5" thickBot="1">
      <c r="A54" s="18" t="s">
        <v>0</v>
      </c>
      <c r="B54" s="18" t="s">
        <v>20</v>
      </c>
      <c r="C54" s="17" t="s">
        <v>1</v>
      </c>
      <c r="D54" s="18" t="s">
        <v>2</v>
      </c>
      <c r="E54" s="17" t="s">
        <v>3</v>
      </c>
      <c r="F54" s="18" t="s">
        <v>4</v>
      </c>
      <c r="G54" s="18" t="s">
        <v>5</v>
      </c>
    </row>
    <row r="55" spans="1:7" ht="12.75">
      <c r="A55" s="180">
        <v>1</v>
      </c>
      <c r="B55" s="167" t="s">
        <v>10</v>
      </c>
      <c r="C55" s="165">
        <v>55</v>
      </c>
      <c r="D55" s="167">
        <v>58</v>
      </c>
      <c r="E55" s="165">
        <v>48</v>
      </c>
      <c r="F55" s="167">
        <v>35</v>
      </c>
      <c r="G55" s="167">
        <v>40</v>
      </c>
    </row>
    <row r="56" spans="1:7" ht="12.75">
      <c r="A56" s="178"/>
      <c r="B56" s="164"/>
      <c r="C56" s="166"/>
      <c r="D56" s="164"/>
      <c r="E56" s="166"/>
      <c r="F56" s="164"/>
      <c r="G56" s="164"/>
    </row>
    <row r="57" spans="1:7" ht="12.75">
      <c r="A57" s="11"/>
      <c r="B57" s="11"/>
      <c r="C57" s="12"/>
      <c r="D57" s="11"/>
      <c r="E57" s="12"/>
      <c r="F57" s="11"/>
      <c r="G57" s="11"/>
    </row>
    <row r="58" spans="1:7" ht="12.75">
      <c r="A58" s="177">
        <v>2</v>
      </c>
      <c r="B58" s="163" t="s">
        <v>11</v>
      </c>
      <c r="C58" s="169">
        <v>0</v>
      </c>
      <c r="D58" s="163">
        <v>0</v>
      </c>
      <c r="E58" s="169">
        <v>0</v>
      </c>
      <c r="F58" s="163">
        <v>0</v>
      </c>
      <c r="G58" s="163">
        <v>0</v>
      </c>
    </row>
    <row r="59" spans="1:7" ht="12.75">
      <c r="A59" s="178"/>
      <c r="B59" s="164"/>
      <c r="C59" s="166"/>
      <c r="D59" s="164"/>
      <c r="E59" s="166"/>
      <c r="F59" s="164"/>
      <c r="G59" s="164"/>
    </row>
    <row r="60" spans="1:7" ht="12.75">
      <c r="A60" s="11"/>
      <c r="B60" s="11"/>
      <c r="C60" s="12"/>
      <c r="D60" s="11"/>
      <c r="E60" s="12"/>
      <c r="F60" s="11"/>
      <c r="G60" s="11"/>
    </row>
    <row r="61" spans="1:7" ht="12.75">
      <c r="A61" s="177">
        <v>3</v>
      </c>
      <c r="B61" s="163" t="s">
        <v>12</v>
      </c>
      <c r="C61" s="170">
        <v>2.3453</v>
      </c>
      <c r="D61" s="168">
        <v>2.92615</v>
      </c>
      <c r="E61" s="170">
        <v>4.29288</v>
      </c>
      <c r="F61" s="163">
        <v>6.053998</v>
      </c>
      <c r="G61" s="168">
        <v>6.549406</v>
      </c>
    </row>
    <row r="62" spans="1:7" ht="13.5" thickBot="1">
      <c r="A62" s="178"/>
      <c r="B62" s="164"/>
      <c r="C62" s="171"/>
      <c r="D62" s="162"/>
      <c r="E62" s="171"/>
      <c r="F62" s="164"/>
      <c r="G62" s="162"/>
    </row>
    <row r="63" spans="1:7" ht="10.5" customHeight="1">
      <c r="A63" s="40"/>
      <c r="B63" s="39"/>
      <c r="C63" s="216" t="s">
        <v>56</v>
      </c>
      <c r="D63" s="217"/>
      <c r="E63" s="216" t="s">
        <v>57</v>
      </c>
      <c r="F63" s="165"/>
      <c r="G63" s="217"/>
    </row>
    <row r="64" spans="1:7" ht="10.5" customHeight="1" thickBot="1">
      <c r="A64" s="11"/>
      <c r="B64" s="11"/>
      <c r="C64" s="218"/>
      <c r="D64" s="219"/>
      <c r="E64" s="218"/>
      <c r="F64" s="155"/>
      <c r="G64" s="219"/>
    </row>
    <row r="65" spans="1:7" ht="12.75">
      <c r="A65" s="9">
        <v>4</v>
      </c>
      <c r="B65" s="9" t="s">
        <v>13</v>
      </c>
      <c r="C65" s="175" t="s">
        <v>38</v>
      </c>
      <c r="D65" s="192"/>
      <c r="E65" s="30">
        <v>0.5319</v>
      </c>
      <c r="F65" s="11">
        <v>0.515378</v>
      </c>
      <c r="G65" s="31">
        <v>0.50205</v>
      </c>
    </row>
    <row r="66" spans="1:7" ht="13.5" thickBot="1">
      <c r="A66" s="11"/>
      <c r="B66" s="11"/>
      <c r="C66" s="14"/>
      <c r="D66" s="5"/>
      <c r="E66" s="14"/>
      <c r="F66" s="5"/>
      <c r="G66" s="5"/>
    </row>
    <row r="67" spans="1:7" ht="12.75">
      <c r="A67" s="9">
        <v>5</v>
      </c>
      <c r="B67" s="93" t="s">
        <v>23</v>
      </c>
      <c r="C67" s="3"/>
      <c r="D67" s="3"/>
      <c r="E67" s="3"/>
      <c r="F67" s="3"/>
      <c r="G67" s="3"/>
    </row>
    <row r="68" spans="1:7" ht="12.75">
      <c r="A68" s="5"/>
      <c r="B68" s="130"/>
      <c r="C68" s="5"/>
      <c r="D68" s="5"/>
      <c r="E68" s="5"/>
      <c r="F68" s="5"/>
      <c r="G68" s="5"/>
    </row>
    <row r="69" spans="1:7" ht="15">
      <c r="A69" s="5"/>
      <c r="B69" s="95" t="s">
        <v>79</v>
      </c>
      <c r="C69" s="132">
        <f>18.1379166666667*2</f>
        <v>36.2758333333334</v>
      </c>
      <c r="D69" s="132">
        <v>113.06</v>
      </c>
      <c r="E69" s="132">
        <v>1.35</v>
      </c>
      <c r="F69" s="135">
        <v>12.99</v>
      </c>
      <c r="G69" s="135">
        <v>10.99</v>
      </c>
    </row>
    <row r="70" spans="1:7" ht="26.25">
      <c r="A70" s="5"/>
      <c r="B70" s="96" t="s">
        <v>88</v>
      </c>
      <c r="C70" s="133">
        <v>0.028125</v>
      </c>
      <c r="D70" s="132">
        <v>0.15</v>
      </c>
      <c r="E70" s="133">
        <v>0.025625</v>
      </c>
      <c r="F70" s="133">
        <v>0</v>
      </c>
      <c r="G70" s="133">
        <v>0.05875</v>
      </c>
    </row>
    <row r="71" spans="1:7" ht="30" customHeight="1" thickBot="1">
      <c r="A71" s="11"/>
      <c r="B71" s="96" t="s">
        <v>89</v>
      </c>
      <c r="C71" s="134">
        <v>0</v>
      </c>
      <c r="D71" s="134">
        <v>0</v>
      </c>
      <c r="E71" s="134">
        <v>0.243125</v>
      </c>
      <c r="F71" s="136">
        <v>0</v>
      </c>
      <c r="G71" s="134">
        <v>0</v>
      </c>
    </row>
    <row r="72" spans="1:7" ht="15">
      <c r="A72" s="5"/>
      <c r="B72" s="79" t="s">
        <v>80</v>
      </c>
      <c r="C72" s="131"/>
      <c r="D72" s="131"/>
      <c r="E72" s="131"/>
      <c r="F72" s="131"/>
      <c r="G72" s="131"/>
    </row>
    <row r="73" spans="1:7" ht="12.75">
      <c r="A73" s="9">
        <v>6</v>
      </c>
      <c r="B73" s="9" t="s">
        <v>24</v>
      </c>
      <c r="C73" s="193" t="s">
        <v>90</v>
      </c>
      <c r="D73" s="194"/>
      <c r="E73" s="194"/>
      <c r="F73" s="195"/>
      <c r="G73" s="196"/>
    </row>
    <row r="74" spans="1:7" ht="12.75">
      <c r="A74" s="11"/>
      <c r="B74" s="11"/>
      <c r="C74" s="12"/>
      <c r="D74" s="11"/>
      <c r="E74" s="12"/>
      <c r="F74" s="11"/>
      <c r="G74" s="11"/>
    </row>
    <row r="75" spans="1:7" ht="13.5" thickBot="1">
      <c r="A75" s="5">
        <v>7</v>
      </c>
      <c r="B75" s="5" t="s">
        <v>72</v>
      </c>
      <c r="D75" s="5"/>
      <c r="F75" s="5"/>
      <c r="G75" s="5"/>
    </row>
    <row r="76" spans="1:7" ht="13.5" thickBot="1">
      <c r="A76" s="5"/>
      <c r="B76" s="11" t="s">
        <v>15</v>
      </c>
      <c r="C76" s="148">
        <v>439.18</v>
      </c>
      <c r="D76" s="150">
        <v>439.18</v>
      </c>
      <c r="E76" s="149">
        <v>1002.02</v>
      </c>
      <c r="F76" s="149">
        <v>1002.02</v>
      </c>
      <c r="G76" s="149">
        <v>1002.02</v>
      </c>
    </row>
    <row r="77" spans="1:7" ht="12.75" customHeight="1">
      <c r="A77" s="5"/>
      <c r="B77" s="11" t="s">
        <v>16</v>
      </c>
      <c r="C77" s="197" t="s">
        <v>96</v>
      </c>
      <c r="D77" s="198"/>
      <c r="E77" s="198"/>
      <c r="F77" s="198"/>
      <c r="G77" s="199"/>
    </row>
    <row r="78" spans="1:7" ht="13.5" customHeight="1" thickBot="1">
      <c r="A78" s="4"/>
      <c r="B78" s="4" t="s">
        <v>17</v>
      </c>
      <c r="C78" s="189" t="s">
        <v>96</v>
      </c>
      <c r="D78" s="190"/>
      <c r="E78" s="190"/>
      <c r="F78" s="190"/>
      <c r="G78" s="191"/>
    </row>
    <row r="80" spans="2:3" ht="13.5" thickBot="1">
      <c r="B80" s="15" t="s">
        <v>74</v>
      </c>
      <c r="C80" s="15" t="s">
        <v>65</v>
      </c>
    </row>
    <row r="81" spans="1:7" ht="13.5" thickBot="1">
      <c r="A81" s="18" t="s">
        <v>0</v>
      </c>
      <c r="B81" s="18" t="s">
        <v>20</v>
      </c>
      <c r="C81" s="17" t="s">
        <v>1</v>
      </c>
      <c r="D81" s="18" t="s">
        <v>2</v>
      </c>
      <c r="E81" s="17" t="s">
        <v>3</v>
      </c>
      <c r="F81" s="18" t="s">
        <v>4</v>
      </c>
      <c r="G81" s="18" t="s">
        <v>5</v>
      </c>
    </row>
    <row r="82" spans="1:7" ht="12.75">
      <c r="A82" s="180">
        <v>1</v>
      </c>
      <c r="B82" s="167" t="s">
        <v>67</v>
      </c>
      <c r="C82" s="165">
        <v>40</v>
      </c>
      <c r="D82" s="167">
        <v>39</v>
      </c>
      <c r="E82" s="165">
        <v>34</v>
      </c>
      <c r="F82" s="167">
        <v>31</v>
      </c>
      <c r="G82" s="167">
        <v>25</v>
      </c>
    </row>
    <row r="83" spans="1:7" ht="13.5" thickBot="1">
      <c r="A83" s="178"/>
      <c r="B83" s="164"/>
      <c r="C83" s="166"/>
      <c r="D83" s="164"/>
      <c r="E83" s="166"/>
      <c r="F83" s="164"/>
      <c r="G83" s="164"/>
    </row>
    <row r="84" spans="1:7" ht="12.75">
      <c r="A84" s="178">
        <v>2</v>
      </c>
      <c r="B84" s="167" t="s">
        <v>66</v>
      </c>
      <c r="C84" s="165">
        <v>34</v>
      </c>
      <c r="D84" s="167">
        <v>34</v>
      </c>
      <c r="E84" s="165">
        <v>34</v>
      </c>
      <c r="F84" s="167">
        <v>33</v>
      </c>
      <c r="G84" s="167">
        <v>34</v>
      </c>
    </row>
    <row r="85" spans="1:7" ht="12.75">
      <c r="A85" s="157"/>
      <c r="B85" s="164"/>
      <c r="C85" s="166"/>
      <c r="D85" s="164"/>
      <c r="E85" s="166"/>
      <c r="F85" s="164"/>
      <c r="G85" s="164"/>
    </row>
    <row r="86" spans="1:7" ht="12.75">
      <c r="A86" s="177">
        <v>3</v>
      </c>
      <c r="B86" s="163" t="s">
        <v>11</v>
      </c>
      <c r="C86" s="169">
        <f>11+19+3</f>
        <v>33</v>
      </c>
      <c r="D86" s="163">
        <f>16+19+3</f>
        <v>38</v>
      </c>
      <c r="E86" s="169">
        <f>15+19+3</f>
        <v>37</v>
      </c>
      <c r="F86" s="163">
        <f>14+19+3</f>
        <v>36</v>
      </c>
      <c r="G86" s="163">
        <f>15+19+3</f>
        <v>37</v>
      </c>
    </row>
    <row r="87" spans="1:7" ht="12.75">
      <c r="A87" s="178"/>
      <c r="B87" s="164"/>
      <c r="C87" s="166"/>
      <c r="D87" s="164"/>
      <c r="E87" s="166"/>
      <c r="F87" s="164"/>
      <c r="G87" s="164"/>
    </row>
    <row r="88" spans="1:7" ht="12.75">
      <c r="A88" s="157"/>
      <c r="B88" s="11"/>
      <c r="C88" s="12"/>
      <c r="D88" s="11"/>
      <c r="E88" s="12"/>
      <c r="F88" s="11"/>
      <c r="G88" s="11"/>
    </row>
    <row r="89" spans="1:7" ht="19.5" customHeight="1">
      <c r="A89" s="177">
        <v>4</v>
      </c>
      <c r="B89" s="163" t="s">
        <v>68</v>
      </c>
      <c r="C89" s="163" t="s">
        <v>58</v>
      </c>
      <c r="D89" s="168">
        <v>4.5705</v>
      </c>
      <c r="E89" s="170">
        <v>4.771</v>
      </c>
      <c r="F89" s="168">
        <v>5.45283</v>
      </c>
      <c r="G89" s="168">
        <v>5.380619</v>
      </c>
    </row>
    <row r="90" spans="1:7" ht="19.5" customHeight="1">
      <c r="A90" s="153"/>
      <c r="B90" s="164"/>
      <c r="C90" s="157"/>
      <c r="D90" s="162"/>
      <c r="E90" s="171"/>
      <c r="F90" s="162"/>
      <c r="G90" s="162"/>
    </row>
    <row r="91" spans="1:7" ht="12.75">
      <c r="A91" s="177">
        <v>5</v>
      </c>
      <c r="B91" s="163" t="s">
        <v>69</v>
      </c>
      <c r="C91" s="168" t="s">
        <v>58</v>
      </c>
      <c r="D91" s="168">
        <v>6.77463</v>
      </c>
      <c r="E91" s="170">
        <v>5.819375</v>
      </c>
      <c r="F91" s="168">
        <v>5.23</v>
      </c>
      <c r="G91" s="168">
        <v>5.202</v>
      </c>
    </row>
    <row r="92" spans="1:7" ht="12.75">
      <c r="A92" s="178"/>
      <c r="B92" s="164"/>
      <c r="C92" s="162"/>
      <c r="D92" s="162"/>
      <c r="E92" s="171"/>
      <c r="F92" s="162"/>
      <c r="G92" s="162"/>
    </row>
    <row r="93" spans="1:7" ht="12.75">
      <c r="A93" s="11"/>
      <c r="B93" s="11"/>
      <c r="C93" s="157"/>
      <c r="D93" s="11"/>
      <c r="E93" s="12"/>
      <c r="F93" s="11"/>
      <c r="G93" s="11"/>
    </row>
    <row r="94" spans="1:7" ht="13.5" thickBot="1">
      <c r="A94" s="9">
        <v>6</v>
      </c>
      <c r="B94" s="59" t="s">
        <v>70</v>
      </c>
      <c r="C94" s="172" t="s">
        <v>39</v>
      </c>
      <c r="D94" s="173"/>
      <c r="E94" s="173"/>
      <c r="F94" s="173"/>
      <c r="G94" s="174"/>
    </row>
    <row r="95" spans="1:7" ht="12.75">
      <c r="A95" s="11"/>
      <c r="B95" s="137" t="s">
        <v>71</v>
      </c>
      <c r="C95" s="138">
        <v>0.074</v>
      </c>
      <c r="D95" s="26">
        <v>0.208</v>
      </c>
      <c r="E95" s="138">
        <v>0.297</v>
      </c>
      <c r="F95" s="138">
        <v>0.923</v>
      </c>
      <c r="G95" s="138">
        <v>0.889</v>
      </c>
    </row>
    <row r="96" spans="1:7" ht="12.75">
      <c r="A96" s="9">
        <v>7</v>
      </c>
      <c r="B96" s="93" t="s">
        <v>23</v>
      </c>
      <c r="C96" s="9"/>
      <c r="D96" s="10"/>
      <c r="E96" s="9"/>
      <c r="F96" s="9"/>
      <c r="G96" s="9"/>
    </row>
    <row r="97" spans="1:7" ht="12.75">
      <c r="A97" s="5"/>
      <c r="B97" s="130"/>
      <c r="C97" s="5"/>
      <c r="D97" s="14"/>
      <c r="E97" s="5"/>
      <c r="F97" s="5"/>
      <c r="G97" s="5"/>
    </row>
    <row r="98" spans="1:7" ht="15">
      <c r="A98" s="5"/>
      <c r="B98" s="95" t="s">
        <v>79</v>
      </c>
      <c r="C98" s="133">
        <v>9.507708333333333</v>
      </c>
      <c r="D98" s="139">
        <v>21.76</v>
      </c>
      <c r="E98" s="132">
        <v>13.98</v>
      </c>
      <c r="F98" s="132">
        <v>7.99</v>
      </c>
      <c r="G98" s="132">
        <v>11.02</v>
      </c>
    </row>
    <row r="99" spans="1:7" ht="26.25">
      <c r="A99" s="5"/>
      <c r="B99" s="96" t="s">
        <v>88</v>
      </c>
      <c r="C99" s="133">
        <v>0</v>
      </c>
      <c r="D99" s="140">
        <v>0.3514583333333334</v>
      </c>
      <c r="E99" s="133">
        <v>0</v>
      </c>
      <c r="F99" s="133">
        <v>0.2677083333333333</v>
      </c>
      <c r="G99" s="133">
        <v>0.09125</v>
      </c>
    </row>
    <row r="100" spans="1:7" ht="28.5" customHeight="1" thickBot="1">
      <c r="A100" s="11"/>
      <c r="B100" s="96" t="s">
        <v>89</v>
      </c>
      <c r="C100" s="134">
        <v>0.19625</v>
      </c>
      <c r="D100" s="141">
        <v>0.5947916666666667</v>
      </c>
      <c r="E100" s="134">
        <v>2.0004166666666667</v>
      </c>
      <c r="F100" s="134">
        <v>0</v>
      </c>
      <c r="G100" s="134">
        <v>0</v>
      </c>
    </row>
    <row r="101" spans="1:7" ht="15">
      <c r="A101" s="5"/>
      <c r="B101" s="79" t="s">
        <v>80</v>
      </c>
      <c r="C101" s="131"/>
      <c r="D101" s="131"/>
      <c r="E101" s="131"/>
      <c r="F101" s="131"/>
      <c r="G101" s="131"/>
    </row>
    <row r="102" spans="1:7" ht="12.75">
      <c r="A102" s="9">
        <v>6</v>
      </c>
      <c r="B102" s="9" t="s">
        <v>24</v>
      </c>
      <c r="C102" s="193" t="s">
        <v>90</v>
      </c>
      <c r="D102" s="194"/>
      <c r="E102" s="194"/>
      <c r="F102" s="195"/>
      <c r="G102" s="196"/>
    </row>
    <row r="103" spans="1:7" ht="12.75">
      <c r="A103" s="11"/>
      <c r="B103" s="11"/>
      <c r="C103" s="12"/>
      <c r="D103" s="11"/>
      <c r="E103" s="12"/>
      <c r="F103" s="11"/>
      <c r="G103" s="11"/>
    </row>
    <row r="104" spans="1:7" ht="12.75">
      <c r="A104" s="5">
        <v>7</v>
      </c>
      <c r="B104" s="5" t="s">
        <v>72</v>
      </c>
      <c r="D104" s="5"/>
      <c r="F104" s="5"/>
      <c r="G104" s="5"/>
    </row>
    <row r="105" spans="1:7" ht="24">
      <c r="A105" s="5"/>
      <c r="B105" s="152" t="s">
        <v>100</v>
      </c>
      <c r="C105" s="21">
        <f>'[4]Initial Spares'!$E$61</f>
        <v>9793.07</v>
      </c>
      <c r="D105" s="20">
        <f>'[4]Initial Spares'!$F$61</f>
        <v>9793.07</v>
      </c>
      <c r="E105" s="21">
        <f>'[4]Initial Spares'!$G$61</f>
        <v>9793.07</v>
      </c>
      <c r="F105" s="20">
        <f>'[4]Initial Spares'!$H$61</f>
        <v>9793.07</v>
      </c>
      <c r="G105" s="20">
        <f>'[4]Initial Spares'!$I$61</f>
        <v>9793.07</v>
      </c>
    </row>
    <row r="106" spans="1:7" ht="12.75" customHeight="1">
      <c r="A106" s="5"/>
      <c r="B106" s="11" t="s">
        <v>16</v>
      </c>
      <c r="C106" s="172" t="s">
        <v>96</v>
      </c>
      <c r="D106" s="173"/>
      <c r="E106" s="173"/>
      <c r="F106" s="173"/>
      <c r="G106" s="174"/>
    </row>
    <row r="107" spans="1:7" ht="13.5" customHeight="1" thickBot="1">
      <c r="A107" s="4"/>
      <c r="B107" s="4" t="s">
        <v>17</v>
      </c>
      <c r="C107" s="189" t="s">
        <v>96</v>
      </c>
      <c r="D107" s="190"/>
      <c r="E107" s="190"/>
      <c r="F107" s="190"/>
      <c r="G107" s="191"/>
    </row>
  </sheetData>
  <mergeCells count="97">
    <mergeCell ref="A82:A83"/>
    <mergeCell ref="B84:B85"/>
    <mergeCell ref="D84:D85"/>
    <mergeCell ref="A84:A85"/>
    <mergeCell ref="C94:G94"/>
    <mergeCell ref="B82:B83"/>
    <mergeCell ref="B89:B90"/>
    <mergeCell ref="C89:C90"/>
    <mergeCell ref="B91:B92"/>
    <mergeCell ref="C63:D64"/>
    <mergeCell ref="E63:G64"/>
    <mergeCell ref="C91:C93"/>
    <mergeCell ref="E84:E85"/>
    <mergeCell ref="F84:F85"/>
    <mergeCell ref="G84:G85"/>
    <mergeCell ref="E86:E87"/>
    <mergeCell ref="F86:F87"/>
    <mergeCell ref="G86:G87"/>
    <mergeCell ref="C84:C85"/>
    <mergeCell ref="E22:E23"/>
    <mergeCell ref="F22:F23"/>
    <mergeCell ref="G22:G23"/>
    <mergeCell ref="B22:B23"/>
    <mergeCell ref="A22:A23"/>
    <mergeCell ref="C22:C23"/>
    <mergeCell ref="D22:D23"/>
    <mergeCell ref="D19:D20"/>
    <mergeCell ref="A16:A17"/>
    <mergeCell ref="A19:A20"/>
    <mergeCell ref="B19:B20"/>
    <mergeCell ref="C19:C20"/>
    <mergeCell ref="G16:G17"/>
    <mergeCell ref="B11:B12"/>
    <mergeCell ref="E19:E20"/>
    <mergeCell ref="F19:F20"/>
    <mergeCell ref="G19:G20"/>
    <mergeCell ref="C16:C17"/>
    <mergeCell ref="D16:D17"/>
    <mergeCell ref="E16:E17"/>
    <mergeCell ref="F16:F17"/>
    <mergeCell ref="E55:E56"/>
    <mergeCell ref="F55:F56"/>
    <mergeCell ref="G55:G56"/>
    <mergeCell ref="A11:A12"/>
    <mergeCell ref="C11:C12"/>
    <mergeCell ref="D11:D12"/>
    <mergeCell ref="E11:E12"/>
    <mergeCell ref="F11:F12"/>
    <mergeCell ref="G11:G12"/>
    <mergeCell ref="B16:B17"/>
    <mergeCell ref="B58:B59"/>
    <mergeCell ref="C58:C59"/>
    <mergeCell ref="D58:D59"/>
    <mergeCell ref="A55:A56"/>
    <mergeCell ref="B55:B56"/>
    <mergeCell ref="C55:C56"/>
    <mergeCell ref="D55:D56"/>
    <mergeCell ref="F58:F59"/>
    <mergeCell ref="G58:G59"/>
    <mergeCell ref="A61:A62"/>
    <mergeCell ref="B61:B62"/>
    <mergeCell ref="C61:C62"/>
    <mergeCell ref="D61:D62"/>
    <mergeCell ref="E61:E62"/>
    <mergeCell ref="F61:F62"/>
    <mergeCell ref="G61:G62"/>
    <mergeCell ref="A58:A59"/>
    <mergeCell ref="C24:E25"/>
    <mergeCell ref="C65:D65"/>
    <mergeCell ref="E89:E90"/>
    <mergeCell ref="A91:A92"/>
    <mergeCell ref="C82:C83"/>
    <mergeCell ref="D82:D83"/>
    <mergeCell ref="E82:E83"/>
    <mergeCell ref="B86:B87"/>
    <mergeCell ref="C86:C87"/>
    <mergeCell ref="E58:E59"/>
    <mergeCell ref="C106:G106"/>
    <mergeCell ref="C107:G107"/>
    <mergeCell ref="C45:G45"/>
    <mergeCell ref="C46:G46"/>
    <mergeCell ref="C73:G73"/>
    <mergeCell ref="C77:G77"/>
    <mergeCell ref="F82:F83"/>
    <mergeCell ref="G82:G83"/>
    <mergeCell ref="D91:D92"/>
    <mergeCell ref="E91:E92"/>
    <mergeCell ref="A89:A90"/>
    <mergeCell ref="C78:G78"/>
    <mergeCell ref="C102:G102"/>
    <mergeCell ref="D86:D87"/>
    <mergeCell ref="F89:F90"/>
    <mergeCell ref="G89:G90"/>
    <mergeCell ref="D89:D90"/>
    <mergeCell ref="F91:F92"/>
    <mergeCell ref="G91:G92"/>
    <mergeCell ref="A86:A88"/>
  </mergeCells>
  <printOptions/>
  <pageMargins left="0.75" right="0.75" top="1" bottom="1" header="0.5" footer="0.5"/>
  <pageSetup horizontalDpi="300" verticalDpi="300" orientation="portrait" scale="75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C4">
      <selection activeCell="D16" sqref="D16:D17"/>
    </sheetView>
  </sheetViews>
  <sheetFormatPr defaultColWidth="9.140625" defaultRowHeight="12.75"/>
  <cols>
    <col min="1" max="1" width="5.8515625" style="0" customWidth="1"/>
    <col min="2" max="2" width="35.7109375" style="0" customWidth="1"/>
    <col min="3" max="3" width="9.421875" style="0" customWidth="1"/>
    <col min="4" max="4" width="9.57421875" style="0" customWidth="1"/>
    <col min="5" max="5" width="9.8515625" style="0" bestFit="1" customWidth="1"/>
    <col min="6" max="6" width="10.7109375" style="0" customWidth="1"/>
    <col min="7" max="7" width="11.00390625" style="0" customWidth="1"/>
    <col min="8" max="8" width="10.57421875" style="0" bestFit="1" customWidth="1"/>
  </cols>
  <sheetData>
    <row r="1" spans="2:7" ht="12.75">
      <c r="B1" s="16" t="s">
        <v>18</v>
      </c>
      <c r="G1" s="16" t="s">
        <v>19</v>
      </c>
    </row>
    <row r="3" ht="12.75">
      <c r="A3" s="15" t="s">
        <v>7</v>
      </c>
    </row>
    <row r="4" ht="12.75">
      <c r="A4" s="15"/>
    </row>
    <row r="5" spans="1:3" ht="12.75">
      <c r="A5" s="15"/>
      <c r="B5" s="16" t="s">
        <v>98</v>
      </c>
      <c r="C5" s="16" t="s">
        <v>99</v>
      </c>
    </row>
    <row r="7" spans="2:3" ht="12.75">
      <c r="B7" s="15" t="s">
        <v>6</v>
      </c>
      <c r="C7" s="15" t="s">
        <v>34</v>
      </c>
    </row>
    <row r="8" ht="13.5" thickBot="1"/>
    <row r="9" spans="1:7" ht="12.75">
      <c r="A9" s="61" t="s">
        <v>0</v>
      </c>
      <c r="B9" s="62" t="s">
        <v>20</v>
      </c>
      <c r="C9" s="61" t="s">
        <v>1</v>
      </c>
      <c r="D9" s="62" t="s">
        <v>2</v>
      </c>
      <c r="E9" s="61" t="s">
        <v>3</v>
      </c>
      <c r="F9" s="61" t="s">
        <v>4</v>
      </c>
      <c r="G9" s="72" t="s">
        <v>5</v>
      </c>
    </row>
    <row r="10" spans="1:7" ht="13.5" thickBot="1">
      <c r="A10" s="63"/>
      <c r="B10" s="64"/>
      <c r="C10" s="63"/>
      <c r="D10" s="64"/>
      <c r="E10" s="63"/>
      <c r="F10" s="63"/>
      <c r="G10" s="73"/>
    </row>
    <row r="11" spans="1:7" ht="15">
      <c r="A11" s="180">
        <v>1</v>
      </c>
      <c r="B11" s="165" t="s">
        <v>8</v>
      </c>
      <c r="C11" s="108">
        <v>14.5</v>
      </c>
      <c r="D11" s="108">
        <v>16</v>
      </c>
      <c r="E11" s="110">
        <v>17.5</v>
      </c>
      <c r="F11" s="108">
        <v>19</v>
      </c>
      <c r="G11" s="108">
        <v>21</v>
      </c>
    </row>
    <row r="12" spans="1:7" ht="15.75" thickBot="1">
      <c r="A12" s="153"/>
      <c r="B12" s="158"/>
      <c r="C12" s="109"/>
      <c r="D12" s="109"/>
      <c r="E12" s="110"/>
      <c r="F12" s="109"/>
      <c r="G12" s="109"/>
    </row>
    <row r="13" spans="1:7" ht="12.75">
      <c r="A13" s="9"/>
      <c r="B13" s="10"/>
      <c r="C13" s="5"/>
      <c r="D13" s="14"/>
      <c r="E13" s="9"/>
      <c r="F13" s="5"/>
      <c r="G13" s="66"/>
    </row>
    <row r="14" spans="1:7" ht="12.75">
      <c r="A14" s="11">
        <v>2</v>
      </c>
      <c r="B14" s="12" t="s">
        <v>9</v>
      </c>
      <c r="C14" s="41">
        <v>5508.4</v>
      </c>
      <c r="D14" s="42">
        <v>5839.4</v>
      </c>
      <c r="E14" s="41">
        <v>6563.06</v>
      </c>
      <c r="F14" s="41">
        <v>7343.008</v>
      </c>
      <c r="G14" s="75">
        <v>7891.479</v>
      </c>
    </row>
    <row r="15" spans="1:7" ht="12.75">
      <c r="A15" s="9"/>
      <c r="B15" s="10"/>
      <c r="C15" s="9"/>
      <c r="D15" s="10"/>
      <c r="E15" s="9"/>
      <c r="F15" s="9"/>
      <c r="G15" s="74"/>
    </row>
    <row r="16" spans="1:7" ht="12.75">
      <c r="A16" s="178">
        <v>3</v>
      </c>
      <c r="B16" s="166" t="s">
        <v>10</v>
      </c>
      <c r="C16" s="164">
        <f>133+124+284</f>
        <v>541</v>
      </c>
      <c r="D16" s="166">
        <f>141+122+283</f>
        <v>546</v>
      </c>
      <c r="E16" s="164">
        <f>143+136+274</f>
        <v>553</v>
      </c>
      <c r="F16" s="164">
        <f>155+146+275</f>
        <v>576</v>
      </c>
      <c r="G16" s="222">
        <f>51+48+77+231+0.75*314</f>
        <v>642.5</v>
      </c>
    </row>
    <row r="17" spans="1:12" ht="13.5" thickBot="1">
      <c r="A17" s="159"/>
      <c r="B17" s="155"/>
      <c r="C17" s="156"/>
      <c r="D17" s="155"/>
      <c r="E17" s="156"/>
      <c r="F17" s="156"/>
      <c r="G17" s="223"/>
      <c r="H17" s="22"/>
      <c r="I17" s="22"/>
      <c r="J17" s="22"/>
      <c r="K17" s="22"/>
      <c r="L17" s="22"/>
    </row>
    <row r="18" spans="1:7" ht="12.75">
      <c r="A18" s="6"/>
      <c r="B18" s="7"/>
      <c r="C18" s="8"/>
      <c r="D18" s="7"/>
      <c r="E18" s="8"/>
      <c r="F18" s="8"/>
      <c r="G18" s="58"/>
    </row>
    <row r="19" spans="1:7" ht="12.75">
      <c r="A19" s="178">
        <v>4</v>
      </c>
      <c r="B19" s="166" t="s">
        <v>11</v>
      </c>
      <c r="C19" s="164">
        <f>27+25+112</f>
        <v>164</v>
      </c>
      <c r="D19" s="166">
        <f>23+26+109</f>
        <v>158</v>
      </c>
      <c r="E19" s="164">
        <f>23+28+95</f>
        <v>146</v>
      </c>
      <c r="F19" s="164">
        <f>23+20+73</f>
        <v>116</v>
      </c>
      <c r="G19" s="222">
        <f>8+12+13+66+0.25*314</f>
        <v>177.5</v>
      </c>
    </row>
    <row r="20" spans="1:7" ht="12.75">
      <c r="A20" s="153"/>
      <c r="B20" s="158"/>
      <c r="C20" s="157"/>
      <c r="D20" s="158"/>
      <c r="E20" s="157"/>
      <c r="F20" s="157"/>
      <c r="G20" s="224"/>
    </row>
    <row r="21" spans="1:7" ht="12.75">
      <c r="A21" s="9"/>
      <c r="B21" s="10"/>
      <c r="C21" s="9"/>
      <c r="D21" s="10"/>
      <c r="E21" s="9"/>
      <c r="F21" s="9"/>
      <c r="G21" s="74"/>
    </row>
    <row r="22" spans="1:7" ht="12.75">
      <c r="A22" s="178">
        <v>5</v>
      </c>
      <c r="B22" s="166" t="s">
        <v>12</v>
      </c>
      <c r="C22" s="164">
        <v>5.837768</v>
      </c>
      <c r="D22" s="166">
        <v>5.697249</v>
      </c>
      <c r="E22" s="164">
        <v>6.86598</v>
      </c>
      <c r="F22" s="164">
        <v>7.9023339</v>
      </c>
      <c r="G22" s="192">
        <v>9.64615609</v>
      </c>
    </row>
    <row r="23" spans="1:7" ht="12.75">
      <c r="A23" s="153"/>
      <c r="B23" s="158"/>
      <c r="C23" s="157"/>
      <c r="D23" s="158"/>
      <c r="E23" s="157"/>
      <c r="F23" s="157"/>
      <c r="G23" s="220"/>
    </row>
    <row r="24" spans="1:7" ht="12.75">
      <c r="A24" s="9"/>
      <c r="B24" s="10"/>
      <c r="C24" s="9"/>
      <c r="D24" s="10"/>
      <c r="E24" s="9"/>
      <c r="F24" s="9"/>
      <c r="G24" s="74"/>
    </row>
    <row r="25" spans="1:7" ht="13.5" thickBot="1">
      <c r="A25" s="4">
        <v>6</v>
      </c>
      <c r="B25" s="2" t="s">
        <v>13</v>
      </c>
      <c r="C25" s="4">
        <v>3.045923</v>
      </c>
      <c r="D25" s="2">
        <v>2.751211</v>
      </c>
      <c r="E25" s="4">
        <v>3.186792</v>
      </c>
      <c r="F25" s="4">
        <v>3.2389734</v>
      </c>
      <c r="G25" s="71">
        <v>3.1954076</v>
      </c>
    </row>
    <row r="26" spans="1:7" ht="12.75">
      <c r="A26" s="5">
        <v>7</v>
      </c>
      <c r="B26" s="3" t="s">
        <v>14</v>
      </c>
      <c r="C26" s="5"/>
      <c r="D26" s="1"/>
      <c r="E26" s="5"/>
      <c r="F26" s="3"/>
      <c r="G26" s="65"/>
    </row>
    <row r="27" spans="1:7" ht="12.75">
      <c r="A27" s="5">
        <v>7.1</v>
      </c>
      <c r="B27" s="23" t="s">
        <v>29</v>
      </c>
      <c r="C27" s="5"/>
      <c r="D27" s="14"/>
      <c r="E27" s="5"/>
      <c r="F27" s="5"/>
      <c r="G27" s="66"/>
    </row>
    <row r="28" spans="1:7" ht="15">
      <c r="A28" s="5"/>
      <c r="B28" s="78" t="s">
        <v>78</v>
      </c>
      <c r="C28" s="34">
        <v>36</v>
      </c>
      <c r="D28" s="33">
        <v>24.4</v>
      </c>
      <c r="E28" s="34">
        <v>15.14</v>
      </c>
      <c r="F28" s="34">
        <v>16.86</v>
      </c>
      <c r="G28" s="80">
        <v>24.88</v>
      </c>
    </row>
    <row r="29" spans="1:7" ht="25.5">
      <c r="A29" s="5"/>
      <c r="B29" s="96" t="s">
        <v>88</v>
      </c>
      <c r="C29" s="32">
        <v>405</v>
      </c>
      <c r="D29" s="35">
        <v>52.06</v>
      </c>
      <c r="E29" s="32">
        <v>27.05</v>
      </c>
      <c r="F29" s="32">
        <v>14.14</v>
      </c>
      <c r="G29" s="68">
        <v>28.09</v>
      </c>
    </row>
    <row r="30" spans="1:7" ht="30" customHeight="1" thickBot="1">
      <c r="A30" s="5"/>
      <c r="B30" s="96" t="s">
        <v>89</v>
      </c>
      <c r="C30" s="47">
        <v>182.68</v>
      </c>
      <c r="D30" s="48">
        <v>384.83</v>
      </c>
      <c r="E30" s="47">
        <v>277.54</v>
      </c>
      <c r="F30" s="47">
        <v>259.09</v>
      </c>
      <c r="G30" s="69">
        <v>302.74</v>
      </c>
    </row>
    <row r="31" spans="1:7" ht="12.75">
      <c r="A31" s="5">
        <v>7.2</v>
      </c>
      <c r="B31" s="25" t="s">
        <v>31</v>
      </c>
      <c r="C31" s="32"/>
      <c r="D31" s="35"/>
      <c r="E31" s="32"/>
      <c r="F31" s="32"/>
      <c r="G31" s="68"/>
    </row>
    <row r="32" spans="1:7" ht="15">
      <c r="A32" s="5"/>
      <c r="B32" s="78" t="s">
        <v>78</v>
      </c>
      <c r="C32" s="34">
        <v>43</v>
      </c>
      <c r="D32" s="33">
        <v>13.5</v>
      </c>
      <c r="E32" s="34">
        <v>4.9</v>
      </c>
      <c r="F32" s="34">
        <v>82.16</v>
      </c>
      <c r="G32" s="67">
        <v>120.36</v>
      </c>
    </row>
    <row r="33" spans="1:7" ht="25.5">
      <c r="A33" s="5"/>
      <c r="B33" s="96" t="s">
        <v>88</v>
      </c>
      <c r="C33" s="32">
        <v>6.14</v>
      </c>
      <c r="D33" s="35">
        <v>8.07</v>
      </c>
      <c r="E33" s="32">
        <v>9.5</v>
      </c>
      <c r="F33" s="32">
        <v>6.86</v>
      </c>
      <c r="G33" s="68">
        <v>18.47</v>
      </c>
    </row>
    <row r="34" spans="1:7" ht="30" customHeight="1">
      <c r="A34" s="5"/>
      <c r="B34" s="96" t="s">
        <v>89</v>
      </c>
      <c r="C34" s="51">
        <v>4.02</v>
      </c>
      <c r="D34" s="50">
        <v>1.23</v>
      </c>
      <c r="E34" s="51">
        <v>2.12</v>
      </c>
      <c r="F34" s="51">
        <v>4.55</v>
      </c>
      <c r="G34" s="70">
        <v>2.81</v>
      </c>
    </row>
    <row r="35" spans="1:7" ht="14.25">
      <c r="A35" s="5">
        <v>7.3</v>
      </c>
      <c r="B35" s="94" t="s">
        <v>87</v>
      </c>
      <c r="C35" s="32"/>
      <c r="D35" s="35"/>
      <c r="E35" s="32"/>
      <c r="F35" s="32"/>
      <c r="G35" s="68"/>
    </row>
    <row r="36" spans="1:7" ht="15">
      <c r="A36" s="5"/>
      <c r="B36" s="78" t="s">
        <v>78</v>
      </c>
      <c r="C36" s="34">
        <v>59</v>
      </c>
      <c r="D36" s="33">
        <v>2.1</v>
      </c>
      <c r="E36" s="34">
        <v>0</v>
      </c>
      <c r="F36" s="34">
        <v>0</v>
      </c>
      <c r="G36" s="67">
        <v>0.68</v>
      </c>
    </row>
    <row r="37" spans="1:7" ht="25.5">
      <c r="A37" s="5"/>
      <c r="B37" s="96" t="s">
        <v>88</v>
      </c>
      <c r="C37" s="32">
        <v>498.28</v>
      </c>
      <c r="D37" s="35">
        <v>0</v>
      </c>
      <c r="E37" s="32">
        <v>0.19</v>
      </c>
      <c r="F37" s="32">
        <v>0</v>
      </c>
      <c r="G37" s="68">
        <v>0</v>
      </c>
    </row>
    <row r="38" spans="1:7" ht="30" customHeight="1" thickBot="1">
      <c r="A38" s="5"/>
      <c r="B38" s="96" t="s">
        <v>89</v>
      </c>
      <c r="C38" s="47">
        <v>289.67</v>
      </c>
      <c r="D38" s="48">
        <v>239.12</v>
      </c>
      <c r="E38" s="47">
        <v>424.51</v>
      </c>
      <c r="F38" s="47">
        <v>186.7</v>
      </c>
      <c r="G38" s="69">
        <v>385.04</v>
      </c>
    </row>
    <row r="39" spans="1:7" ht="12.75">
      <c r="A39" s="5"/>
      <c r="B39" s="5"/>
      <c r="C39" s="5"/>
      <c r="D39" s="14"/>
      <c r="E39" s="5"/>
      <c r="F39" s="5"/>
      <c r="G39" s="66"/>
    </row>
    <row r="40" spans="1:7" ht="12.75">
      <c r="A40" s="5">
        <v>8</v>
      </c>
      <c r="B40" s="5" t="s">
        <v>72</v>
      </c>
      <c r="C40" s="5"/>
      <c r="D40" s="14"/>
      <c r="E40" s="5"/>
      <c r="F40" s="5"/>
      <c r="G40" s="66"/>
    </row>
    <row r="41" spans="1:7" ht="12.75">
      <c r="A41" s="5"/>
      <c r="B41" s="11" t="s">
        <v>15</v>
      </c>
      <c r="C41" s="20">
        <f>'[1]order list 04-09 (2)'!$DB$55</f>
        <v>494.46999999999844</v>
      </c>
      <c r="D41" s="21">
        <f>'[1]order list 04-09 (2)'!$DC$55</f>
        <v>674.8699999999983</v>
      </c>
      <c r="E41" s="20">
        <f>'[1]order list 04-09 (2)'!$DD$55</f>
        <v>969.5799999999983</v>
      </c>
      <c r="F41" s="20">
        <f>'[1]order list 04-09 (2)'!$DE$55</f>
        <v>2137.3799999999983</v>
      </c>
      <c r="G41" s="21">
        <f>'[1]order list 04-09 (2)'!$DF$55</f>
        <v>2805.0599999999986</v>
      </c>
    </row>
    <row r="42" spans="1:7" ht="12.75" customHeight="1">
      <c r="A42" s="5"/>
      <c r="B42" s="5" t="s">
        <v>16</v>
      </c>
      <c r="C42" s="172" t="s">
        <v>96</v>
      </c>
      <c r="D42" s="173"/>
      <c r="E42" s="173"/>
      <c r="F42" s="173"/>
      <c r="G42" s="174"/>
    </row>
    <row r="43" spans="1:7" ht="13.5" customHeight="1" thickBot="1">
      <c r="A43" s="4"/>
      <c r="B43" s="4" t="s">
        <v>17</v>
      </c>
      <c r="C43" s="189" t="s">
        <v>96</v>
      </c>
      <c r="D43" s="190"/>
      <c r="E43" s="190"/>
      <c r="F43" s="190"/>
      <c r="G43" s="191"/>
    </row>
    <row r="45" spans="2:6" ht="12.75">
      <c r="B45" s="15" t="s">
        <v>22</v>
      </c>
      <c r="F45" s="16" t="s">
        <v>19</v>
      </c>
    </row>
    <row r="47" ht="12.75">
      <c r="A47" s="15" t="s">
        <v>21</v>
      </c>
    </row>
    <row r="48" ht="12.75">
      <c r="A48" s="15"/>
    </row>
    <row r="49" spans="1:3" ht="12.75">
      <c r="A49" s="15"/>
      <c r="B49" s="16" t="s">
        <v>98</v>
      </c>
      <c r="C49" s="16" t="s">
        <v>99</v>
      </c>
    </row>
    <row r="50" spans="1:3" ht="12.75">
      <c r="A50" s="15"/>
      <c r="B50" s="15" t="s">
        <v>6</v>
      </c>
      <c r="C50" s="15" t="s">
        <v>34</v>
      </c>
    </row>
    <row r="51" spans="1:3" ht="12.75">
      <c r="A51" s="15"/>
      <c r="B51" s="15"/>
      <c r="C51" s="15"/>
    </row>
    <row r="52" spans="2:3" ht="13.5" thickBot="1">
      <c r="B52" s="15" t="s">
        <v>25</v>
      </c>
      <c r="C52" s="15" t="s">
        <v>40</v>
      </c>
    </row>
    <row r="53" spans="1:7" ht="13.5" thickBot="1">
      <c r="A53" s="18" t="s">
        <v>0</v>
      </c>
      <c r="B53" s="18" t="s">
        <v>20</v>
      </c>
      <c r="C53" s="17" t="s">
        <v>1</v>
      </c>
      <c r="D53" s="18" t="s">
        <v>2</v>
      </c>
      <c r="E53" s="17" t="s">
        <v>3</v>
      </c>
      <c r="F53" s="18" t="s">
        <v>4</v>
      </c>
      <c r="G53" s="18" t="s">
        <v>5</v>
      </c>
    </row>
    <row r="54" spans="1:7" ht="12.75">
      <c r="A54" s="180">
        <v>1</v>
      </c>
      <c r="B54" s="167" t="s">
        <v>10</v>
      </c>
      <c r="C54" s="165">
        <v>34</v>
      </c>
      <c r="D54" s="167">
        <v>30</v>
      </c>
      <c r="E54" s="165">
        <v>26</v>
      </c>
      <c r="F54" s="167">
        <v>26</v>
      </c>
      <c r="G54" s="167">
        <v>24</v>
      </c>
    </row>
    <row r="55" spans="1:7" ht="12.75">
      <c r="A55" s="178"/>
      <c r="B55" s="164"/>
      <c r="C55" s="166"/>
      <c r="D55" s="164"/>
      <c r="E55" s="166"/>
      <c r="F55" s="164"/>
      <c r="G55" s="164"/>
    </row>
    <row r="56" spans="1:7" ht="12.75">
      <c r="A56" s="11"/>
      <c r="B56" s="11"/>
      <c r="C56" s="12"/>
      <c r="D56" s="11"/>
      <c r="E56" s="12"/>
      <c r="F56" s="11"/>
      <c r="G56" s="11"/>
    </row>
    <row r="57" spans="1:7" ht="12.75">
      <c r="A57" s="177">
        <v>2</v>
      </c>
      <c r="B57" s="163" t="s">
        <v>11</v>
      </c>
      <c r="C57" s="169">
        <v>0</v>
      </c>
      <c r="D57" s="163">
        <v>0</v>
      </c>
      <c r="E57" s="169">
        <v>0</v>
      </c>
      <c r="F57" s="163">
        <v>0</v>
      </c>
      <c r="G57" s="163">
        <v>0</v>
      </c>
    </row>
    <row r="58" spans="1:7" ht="12.75">
      <c r="A58" s="178"/>
      <c r="B58" s="164"/>
      <c r="C58" s="166"/>
      <c r="D58" s="164"/>
      <c r="E58" s="166"/>
      <c r="F58" s="164"/>
      <c r="G58" s="164"/>
    </row>
    <row r="59" spans="1:7" ht="12.75">
      <c r="A59" s="11"/>
      <c r="B59" s="11"/>
      <c r="C59" s="12"/>
      <c r="D59" s="11"/>
      <c r="E59" s="12"/>
      <c r="F59" s="11"/>
      <c r="G59" s="11"/>
    </row>
    <row r="60" spans="1:7" ht="12.75">
      <c r="A60" s="177">
        <v>3</v>
      </c>
      <c r="B60" s="163" t="s">
        <v>12</v>
      </c>
      <c r="C60" s="225" t="s">
        <v>84</v>
      </c>
      <c r="D60" s="168">
        <v>4.9438</v>
      </c>
      <c r="E60" s="170">
        <v>4.4301</v>
      </c>
      <c r="F60" s="168">
        <v>5.1935</v>
      </c>
      <c r="G60" s="168">
        <v>5.2062</v>
      </c>
    </row>
    <row r="61" spans="1:7" ht="12.75">
      <c r="A61" s="178"/>
      <c r="B61" s="164"/>
      <c r="C61" s="226"/>
      <c r="D61" s="162"/>
      <c r="E61" s="171"/>
      <c r="F61" s="162"/>
      <c r="G61" s="162"/>
    </row>
    <row r="62" spans="1:7" ht="12.75">
      <c r="A62" s="11"/>
      <c r="B62" s="11"/>
      <c r="C62" s="82"/>
      <c r="D62" s="11"/>
      <c r="E62" s="12"/>
      <c r="F62" s="11"/>
      <c r="G62" s="11"/>
    </row>
    <row r="63" spans="1:7" ht="12.75">
      <c r="A63" s="9">
        <v>4</v>
      </c>
      <c r="B63" s="9" t="s">
        <v>13</v>
      </c>
      <c r="C63" s="83" t="s">
        <v>85</v>
      </c>
      <c r="D63" s="27">
        <v>0.3303</v>
      </c>
      <c r="E63" s="26">
        <v>0.2771</v>
      </c>
      <c r="F63" s="27">
        <v>0.2602</v>
      </c>
      <c r="G63" s="27">
        <v>0.2383</v>
      </c>
    </row>
    <row r="64" spans="1:7" ht="12.75">
      <c r="A64" s="11"/>
      <c r="B64" s="11"/>
      <c r="C64" s="12"/>
      <c r="D64" s="11"/>
      <c r="E64" s="12"/>
      <c r="F64" s="11"/>
      <c r="G64" s="11"/>
    </row>
    <row r="65" spans="1:7" ht="12.75">
      <c r="A65" s="9">
        <v>5</v>
      </c>
      <c r="B65" s="9" t="s">
        <v>23</v>
      </c>
      <c r="C65" s="10"/>
      <c r="D65" s="9"/>
      <c r="E65" s="10"/>
      <c r="F65" s="9"/>
      <c r="G65" s="9"/>
    </row>
    <row r="66" spans="1:7" ht="15">
      <c r="A66" s="5"/>
      <c r="B66" s="78" t="s">
        <v>81</v>
      </c>
      <c r="C66" s="90">
        <v>1.77</v>
      </c>
      <c r="D66" s="91">
        <v>14.79</v>
      </c>
      <c r="E66" s="92">
        <v>34</v>
      </c>
      <c r="F66" s="89">
        <f>202/24</f>
        <v>8.416666666666666</v>
      </c>
      <c r="G66" s="89">
        <v>3.25</v>
      </c>
    </row>
    <row r="67" spans="1:7" ht="26.25" thickBot="1">
      <c r="A67" s="5"/>
      <c r="B67" s="96" t="s">
        <v>88</v>
      </c>
      <c r="C67" s="111">
        <v>0.19</v>
      </c>
      <c r="D67" s="112">
        <v>0.95</v>
      </c>
      <c r="E67" s="113">
        <v>0.91</v>
      </c>
      <c r="F67" s="112">
        <v>0</v>
      </c>
      <c r="G67" s="112">
        <v>0</v>
      </c>
    </row>
    <row r="68" spans="1:7" ht="30" customHeight="1">
      <c r="A68" s="5"/>
      <c r="B68" s="96" t="s">
        <v>89</v>
      </c>
      <c r="C68" s="114">
        <v>0</v>
      </c>
      <c r="D68" s="115">
        <v>0</v>
      </c>
      <c r="E68" s="116">
        <v>0.52</v>
      </c>
      <c r="F68" s="115">
        <v>0</v>
      </c>
      <c r="G68" s="115">
        <v>1.46</v>
      </c>
    </row>
    <row r="69" spans="1:7" ht="15">
      <c r="A69" s="11"/>
      <c r="B69" s="81" t="s">
        <v>82</v>
      </c>
      <c r="C69" s="12"/>
      <c r="D69" s="11"/>
      <c r="E69" s="12"/>
      <c r="F69" s="11"/>
      <c r="G69" s="11"/>
    </row>
    <row r="70" spans="1:7" ht="12.75">
      <c r="A70" s="9">
        <v>6</v>
      </c>
      <c r="B70" s="9" t="s">
        <v>24</v>
      </c>
      <c r="C70" s="193" t="s">
        <v>90</v>
      </c>
      <c r="D70" s="195"/>
      <c r="E70" s="195"/>
      <c r="F70" s="195"/>
      <c r="G70" s="221"/>
    </row>
    <row r="71" spans="1:7" ht="12.75">
      <c r="A71" s="11"/>
      <c r="B71" s="11"/>
      <c r="C71" s="12"/>
      <c r="D71" s="11"/>
      <c r="E71" s="12"/>
      <c r="F71" s="11"/>
      <c r="G71" s="11"/>
    </row>
    <row r="72" spans="1:7" ht="12.75">
      <c r="A72" s="5">
        <v>7</v>
      </c>
      <c r="B72" s="5" t="s">
        <v>72</v>
      </c>
      <c r="D72" s="5"/>
      <c r="F72" s="5"/>
      <c r="G72" s="5"/>
    </row>
    <row r="73" spans="1:7" ht="12.75">
      <c r="A73" s="5"/>
      <c r="B73" s="36" t="s">
        <v>41</v>
      </c>
      <c r="C73" s="12">
        <f>'[1]order list 04-09 (2)'!$DB$53</f>
        <v>827.72</v>
      </c>
      <c r="D73" s="11">
        <f>C73</f>
        <v>827.72</v>
      </c>
      <c r="E73" s="11">
        <f>D73</f>
        <v>827.72</v>
      </c>
      <c r="F73" s="11">
        <f>E73</f>
        <v>827.72</v>
      </c>
      <c r="G73" s="11">
        <f>F73</f>
        <v>827.72</v>
      </c>
    </row>
    <row r="74" spans="1:7" ht="13.5" customHeight="1">
      <c r="A74" s="5"/>
      <c r="B74" s="11" t="s">
        <v>16</v>
      </c>
      <c r="C74" s="172" t="s">
        <v>96</v>
      </c>
      <c r="D74" s="173"/>
      <c r="E74" s="173"/>
      <c r="F74" s="173"/>
      <c r="G74" s="174"/>
    </row>
    <row r="75" spans="1:7" ht="13.5" customHeight="1" thickBot="1">
      <c r="A75" s="4"/>
      <c r="B75" s="4" t="s">
        <v>17</v>
      </c>
      <c r="C75" s="189" t="s">
        <v>96</v>
      </c>
      <c r="D75" s="190"/>
      <c r="E75" s="190"/>
      <c r="F75" s="190"/>
      <c r="G75" s="191"/>
    </row>
    <row r="76" ht="14.25">
      <c r="C76" s="84" t="s">
        <v>83</v>
      </c>
    </row>
  </sheetData>
  <mergeCells count="49">
    <mergeCell ref="A54:A55"/>
    <mergeCell ref="B54:B55"/>
    <mergeCell ref="C54:C55"/>
    <mergeCell ref="B57:B58"/>
    <mergeCell ref="C57:C58"/>
    <mergeCell ref="D57:D58"/>
    <mergeCell ref="A57:A58"/>
    <mergeCell ref="A60:A61"/>
    <mergeCell ref="B60:B61"/>
    <mergeCell ref="C60:C61"/>
    <mergeCell ref="D60:D61"/>
    <mergeCell ref="A11:A12"/>
    <mergeCell ref="B16:B17"/>
    <mergeCell ref="A16:A17"/>
    <mergeCell ref="C43:G43"/>
    <mergeCell ref="B11:B12"/>
    <mergeCell ref="A19:A20"/>
    <mergeCell ref="B19:B20"/>
    <mergeCell ref="C19:C20"/>
    <mergeCell ref="C16:C17"/>
    <mergeCell ref="B22:B23"/>
    <mergeCell ref="E19:E20"/>
    <mergeCell ref="D19:D20"/>
    <mergeCell ref="G16:G17"/>
    <mergeCell ref="E16:E17"/>
    <mergeCell ref="F16:F17"/>
    <mergeCell ref="D16:D17"/>
    <mergeCell ref="F19:F20"/>
    <mergeCell ref="G19:G20"/>
    <mergeCell ref="A22:A23"/>
    <mergeCell ref="C22:C23"/>
    <mergeCell ref="D22:D23"/>
    <mergeCell ref="C70:G70"/>
    <mergeCell ref="F54:F55"/>
    <mergeCell ref="E22:E23"/>
    <mergeCell ref="F22:F23"/>
    <mergeCell ref="C42:G42"/>
    <mergeCell ref="G54:G55"/>
    <mergeCell ref="E54:E55"/>
    <mergeCell ref="C74:G74"/>
    <mergeCell ref="C75:G75"/>
    <mergeCell ref="G22:G23"/>
    <mergeCell ref="E57:E58"/>
    <mergeCell ref="F57:F58"/>
    <mergeCell ref="G57:G58"/>
    <mergeCell ref="E60:E61"/>
    <mergeCell ref="F60:F61"/>
    <mergeCell ref="G60:G61"/>
    <mergeCell ref="D54:D55"/>
  </mergeCells>
  <printOptions/>
  <pageMargins left="0.75" right="0.75" top="1" bottom="1" header="0.5" footer="0.5"/>
  <pageSetup horizontalDpi="300" verticalDpi="300" orientation="portrait" scale="87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6">
      <selection activeCell="B16" sqref="B16:B17"/>
    </sheetView>
  </sheetViews>
  <sheetFormatPr defaultColWidth="9.140625" defaultRowHeight="12.75"/>
  <cols>
    <col min="1" max="1" width="5.8515625" style="0" customWidth="1"/>
    <col min="2" max="2" width="35.7109375" style="0" customWidth="1"/>
    <col min="3" max="3" width="10.421875" style="0" bestFit="1" customWidth="1"/>
    <col min="4" max="5" width="9.7109375" style="0" bestFit="1" customWidth="1"/>
    <col min="6" max="6" width="10.7109375" style="0" customWidth="1"/>
    <col min="7" max="7" width="10.421875" style="0" customWidth="1"/>
  </cols>
  <sheetData>
    <row r="1" spans="2:7" ht="12.75">
      <c r="B1" s="16" t="s">
        <v>18</v>
      </c>
      <c r="G1" s="16" t="s">
        <v>19</v>
      </c>
    </row>
    <row r="3" ht="12.75">
      <c r="A3" s="15" t="s">
        <v>7</v>
      </c>
    </row>
    <row r="5" spans="2:3" ht="12.75">
      <c r="B5" s="16" t="s">
        <v>98</v>
      </c>
      <c r="C5" s="16" t="s">
        <v>99</v>
      </c>
    </row>
    <row r="7" spans="2:3" ht="12.75">
      <c r="B7" s="15" t="s">
        <v>6</v>
      </c>
      <c r="C7" s="15" t="s">
        <v>26</v>
      </c>
    </row>
    <row r="8" ht="13.5" thickBot="1"/>
    <row r="9" spans="1:7" ht="12.75">
      <c r="A9" s="117" t="s">
        <v>0</v>
      </c>
      <c r="B9" s="118" t="s">
        <v>20</v>
      </c>
      <c r="C9" s="117" t="s">
        <v>1</v>
      </c>
      <c r="D9" s="118" t="s">
        <v>2</v>
      </c>
      <c r="E9" s="117" t="s">
        <v>3</v>
      </c>
      <c r="F9" s="118" t="s">
        <v>4</v>
      </c>
      <c r="G9" s="117" t="s">
        <v>5</v>
      </c>
    </row>
    <row r="10" spans="1:7" ht="13.5" thickBot="1">
      <c r="A10" s="119"/>
      <c r="B10" s="120"/>
      <c r="C10" s="119"/>
      <c r="D10" s="120"/>
      <c r="E10" s="119"/>
      <c r="F10" s="120"/>
      <c r="G10" s="119"/>
    </row>
    <row r="11" spans="1:7" ht="12.75">
      <c r="A11" s="180">
        <v>1</v>
      </c>
      <c r="B11" s="165" t="s">
        <v>8</v>
      </c>
      <c r="C11" s="185">
        <v>6.5</v>
      </c>
      <c r="D11" s="154">
        <v>7</v>
      </c>
      <c r="E11" s="185">
        <v>7.5</v>
      </c>
      <c r="F11" s="154">
        <v>9</v>
      </c>
      <c r="G11" s="185">
        <v>10</v>
      </c>
    </row>
    <row r="12" spans="1:7" ht="12.75">
      <c r="A12" s="153"/>
      <c r="B12" s="158"/>
      <c r="C12" s="160"/>
      <c r="D12" s="186"/>
      <c r="E12" s="160"/>
      <c r="F12" s="186"/>
      <c r="G12" s="160"/>
    </row>
    <row r="13" spans="1:7" ht="12.75">
      <c r="A13" s="9"/>
      <c r="B13" s="10"/>
      <c r="C13" s="43"/>
      <c r="D13" s="44"/>
      <c r="E13" s="43"/>
      <c r="F13" s="44"/>
      <c r="G13" s="43"/>
    </row>
    <row r="14" spans="1:7" ht="12.75">
      <c r="A14" s="11">
        <v>2</v>
      </c>
      <c r="B14" s="12" t="s">
        <v>9</v>
      </c>
      <c r="C14" s="41">
        <v>9342</v>
      </c>
      <c r="D14" s="42">
        <v>10316.65</v>
      </c>
      <c r="E14" s="41">
        <v>10419.49</v>
      </c>
      <c r="F14" s="42">
        <v>10976.52</v>
      </c>
      <c r="G14" s="41">
        <v>11716.355</v>
      </c>
    </row>
    <row r="15" spans="1:7" ht="12.75">
      <c r="A15" s="9"/>
      <c r="B15" s="10"/>
      <c r="C15" s="9"/>
      <c r="D15" s="10"/>
      <c r="E15" s="9"/>
      <c r="F15" s="10"/>
      <c r="G15" s="9"/>
    </row>
    <row r="16" spans="1:7" ht="12.75">
      <c r="A16" s="178">
        <v>3</v>
      </c>
      <c r="B16" s="166" t="s">
        <v>10</v>
      </c>
      <c r="C16" s="164">
        <f>199</f>
        <v>199</v>
      </c>
      <c r="D16" s="166">
        <f>199</f>
        <v>199</v>
      </c>
      <c r="E16" s="164">
        <f>281</f>
        <v>281</v>
      </c>
      <c r="F16" s="166">
        <f>281</f>
        <v>281</v>
      </c>
      <c r="G16" s="184">
        <f>334</f>
        <v>334</v>
      </c>
    </row>
    <row r="17" spans="1:12" ht="13.5" thickBot="1">
      <c r="A17" s="159"/>
      <c r="B17" s="155"/>
      <c r="C17" s="156"/>
      <c r="D17" s="155"/>
      <c r="E17" s="156"/>
      <c r="F17" s="155"/>
      <c r="G17" s="212"/>
      <c r="H17" s="22"/>
      <c r="I17" s="22"/>
      <c r="J17" s="22"/>
      <c r="K17" s="22"/>
      <c r="L17" s="22"/>
    </row>
    <row r="18" spans="1:7" ht="12.75">
      <c r="A18" s="6"/>
      <c r="B18" s="7"/>
      <c r="C18" s="8"/>
      <c r="D18" s="7"/>
      <c r="E18" s="8"/>
      <c r="F18" s="7"/>
      <c r="G18" s="8"/>
    </row>
    <row r="19" spans="1:7" ht="12.75">
      <c r="A19" s="178">
        <v>4</v>
      </c>
      <c r="B19" s="166" t="s">
        <v>11</v>
      </c>
      <c r="C19" s="164">
        <f>160</f>
        <v>160</v>
      </c>
      <c r="D19" s="166">
        <f>160</f>
        <v>160</v>
      </c>
      <c r="E19" s="164">
        <f>162</f>
        <v>162</v>
      </c>
      <c r="F19" s="166">
        <f>174</f>
        <v>174</v>
      </c>
      <c r="G19" s="164">
        <f>187</f>
        <v>187</v>
      </c>
    </row>
    <row r="20" spans="1:7" ht="12.75">
      <c r="A20" s="153"/>
      <c r="B20" s="158"/>
      <c r="C20" s="157"/>
      <c r="D20" s="158"/>
      <c r="E20" s="157"/>
      <c r="F20" s="158"/>
      <c r="G20" s="157"/>
    </row>
    <row r="21" spans="1:7" ht="12.75">
      <c r="A21" s="9"/>
      <c r="B21" s="10"/>
      <c r="C21" s="9"/>
      <c r="D21" s="10"/>
      <c r="E21" s="9"/>
      <c r="F21" s="10"/>
      <c r="G21" s="9"/>
    </row>
    <row r="22" spans="1:7" ht="12.75">
      <c r="A22" s="178">
        <v>5</v>
      </c>
      <c r="B22" s="166" t="s">
        <v>12</v>
      </c>
      <c r="C22" s="162">
        <v>7.63</v>
      </c>
      <c r="D22" s="171">
        <v>7.35</v>
      </c>
      <c r="E22" s="162">
        <v>8.52</v>
      </c>
      <c r="F22" s="171">
        <v>9.77</v>
      </c>
      <c r="G22" s="162">
        <v>9.82</v>
      </c>
    </row>
    <row r="23" spans="1:7" ht="12.75">
      <c r="A23" s="153"/>
      <c r="B23" s="158"/>
      <c r="C23" s="187"/>
      <c r="D23" s="188"/>
      <c r="E23" s="187"/>
      <c r="F23" s="188"/>
      <c r="G23" s="187"/>
    </row>
    <row r="24" spans="1:7" ht="12.75">
      <c r="A24" s="9"/>
      <c r="B24" s="10"/>
      <c r="C24" s="27"/>
      <c r="D24" s="26"/>
      <c r="E24" s="27"/>
      <c r="F24" s="26"/>
      <c r="G24" s="27"/>
    </row>
    <row r="25" spans="1:7" ht="13.5" thickBot="1">
      <c r="A25" s="4">
        <v>6</v>
      </c>
      <c r="B25" s="2" t="s">
        <v>13</v>
      </c>
      <c r="C25" s="29">
        <v>1.05</v>
      </c>
      <c r="D25" s="28">
        <v>0.92</v>
      </c>
      <c r="E25" s="29">
        <v>1.16</v>
      </c>
      <c r="F25" s="28">
        <v>1.21</v>
      </c>
      <c r="G25" s="29">
        <v>1.34</v>
      </c>
    </row>
    <row r="26" spans="1:7" ht="12.75">
      <c r="A26" s="3"/>
      <c r="B26" s="1"/>
      <c r="C26" s="3"/>
      <c r="D26" s="1"/>
      <c r="E26" s="3"/>
      <c r="F26" s="1"/>
      <c r="G26" s="3"/>
    </row>
    <row r="27" spans="1:7" ht="12.75">
      <c r="A27" s="5">
        <v>7</v>
      </c>
      <c r="B27" s="14" t="s">
        <v>14</v>
      </c>
      <c r="C27" s="5"/>
      <c r="D27" s="14"/>
      <c r="E27" s="5"/>
      <c r="F27" s="14"/>
      <c r="G27" s="5"/>
    </row>
    <row r="28" spans="1:7" ht="12.75">
      <c r="A28" s="5">
        <v>7.1</v>
      </c>
      <c r="B28" s="23" t="s">
        <v>29</v>
      </c>
      <c r="C28" s="5"/>
      <c r="D28" s="14"/>
      <c r="E28" s="5"/>
      <c r="F28" s="14"/>
      <c r="G28" s="5"/>
    </row>
    <row r="29" spans="1:7" ht="15">
      <c r="A29" s="5"/>
      <c r="B29" s="78" t="s">
        <v>78</v>
      </c>
      <c r="C29" s="52">
        <v>29.831</v>
      </c>
      <c r="D29" s="53">
        <v>17.65</v>
      </c>
      <c r="E29" s="52">
        <v>23.93</v>
      </c>
      <c r="F29" s="53">
        <v>25.56</v>
      </c>
      <c r="G29" s="52">
        <v>23.25</v>
      </c>
    </row>
    <row r="30" spans="1:7" ht="25.5">
      <c r="A30" s="5"/>
      <c r="B30" s="96" t="s">
        <v>88</v>
      </c>
      <c r="C30" s="52">
        <v>14.55</v>
      </c>
      <c r="D30" s="53">
        <v>84.96</v>
      </c>
      <c r="E30" s="52">
        <v>17.37</v>
      </c>
      <c r="F30" s="53">
        <v>28.13</v>
      </c>
      <c r="G30" s="52">
        <v>20.12</v>
      </c>
    </row>
    <row r="31" spans="1:7" ht="30" customHeight="1">
      <c r="A31" s="5"/>
      <c r="B31" s="96" t="s">
        <v>89</v>
      </c>
      <c r="C31" s="52">
        <v>141.13</v>
      </c>
      <c r="D31" s="53">
        <v>285.66</v>
      </c>
      <c r="E31" s="52">
        <v>163.83</v>
      </c>
      <c r="F31" s="53">
        <v>297.58</v>
      </c>
      <c r="G31" s="52">
        <v>194.42</v>
      </c>
    </row>
    <row r="32" spans="1:7" ht="12.75">
      <c r="A32" s="5">
        <v>7.2</v>
      </c>
      <c r="B32" s="24" t="s">
        <v>31</v>
      </c>
      <c r="C32" s="52"/>
      <c r="D32" s="53"/>
      <c r="E32" s="52"/>
      <c r="F32" s="53"/>
      <c r="G32" s="52"/>
    </row>
    <row r="33" spans="1:7" ht="15">
      <c r="A33" s="5"/>
      <c r="B33" s="78" t="s">
        <v>78</v>
      </c>
      <c r="C33" s="52">
        <v>24.38</v>
      </c>
      <c r="D33" s="53">
        <v>46.58</v>
      </c>
      <c r="E33" s="52">
        <v>10.82</v>
      </c>
      <c r="F33" s="53">
        <v>27.47</v>
      </c>
      <c r="G33" s="52">
        <v>19.93</v>
      </c>
    </row>
    <row r="34" spans="1:7" ht="25.5">
      <c r="A34" s="5"/>
      <c r="B34" s="96" t="s">
        <v>88</v>
      </c>
      <c r="C34" s="52">
        <v>0.04</v>
      </c>
      <c r="D34" s="53">
        <v>5.79</v>
      </c>
      <c r="E34" s="52">
        <v>0.32</v>
      </c>
      <c r="F34" s="53">
        <v>1.92</v>
      </c>
      <c r="G34" s="52">
        <v>0.88</v>
      </c>
    </row>
    <row r="35" spans="1:7" ht="30" customHeight="1">
      <c r="A35" s="5"/>
      <c r="B35" s="96" t="s">
        <v>89</v>
      </c>
      <c r="C35" s="52">
        <v>25.99</v>
      </c>
      <c r="D35" s="85">
        <v>58.08</v>
      </c>
      <c r="E35" s="52">
        <v>47.22</v>
      </c>
      <c r="F35" s="53">
        <v>10.1</v>
      </c>
      <c r="G35" s="52">
        <v>70.72</v>
      </c>
    </row>
    <row r="36" spans="1:7" ht="14.25">
      <c r="A36" s="5">
        <v>7.3</v>
      </c>
      <c r="B36" s="94" t="s">
        <v>87</v>
      </c>
      <c r="C36" s="52"/>
      <c r="D36" s="53"/>
      <c r="E36" s="52"/>
      <c r="F36" s="53"/>
      <c r="G36" s="52"/>
    </row>
    <row r="37" spans="1:7" ht="15">
      <c r="A37" s="5"/>
      <c r="B37" s="78" t="s">
        <v>78</v>
      </c>
      <c r="C37" s="52">
        <v>0</v>
      </c>
      <c r="D37" s="53">
        <v>0.91</v>
      </c>
      <c r="E37" s="52">
        <v>1</v>
      </c>
      <c r="F37" s="53">
        <v>0</v>
      </c>
      <c r="G37" s="52">
        <v>0</v>
      </c>
    </row>
    <row r="38" spans="1:7" ht="25.5">
      <c r="A38" s="5"/>
      <c r="B38" s="96" t="s">
        <v>88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</row>
    <row r="39" spans="1:7" ht="28.5" customHeight="1">
      <c r="A39" s="5"/>
      <c r="B39" s="96" t="s">
        <v>89</v>
      </c>
      <c r="C39" s="232" t="s">
        <v>86</v>
      </c>
      <c r="D39" s="233"/>
      <c r="E39" s="233"/>
      <c r="F39" s="233"/>
      <c r="G39" s="234"/>
    </row>
    <row r="40" spans="1:7" ht="12.75">
      <c r="A40" s="5">
        <v>8</v>
      </c>
      <c r="B40" t="s">
        <v>72</v>
      </c>
      <c r="C40" s="5"/>
      <c r="E40" s="5"/>
      <c r="G40" s="5"/>
    </row>
    <row r="41" spans="1:7" ht="12.75">
      <c r="A41" s="5"/>
      <c r="B41" s="13" t="s">
        <v>15</v>
      </c>
      <c r="C41" s="20">
        <f>'[2]order list 04-09 (2)'!$CU$40</f>
        <v>443.2</v>
      </c>
      <c r="D41" s="12">
        <f>'[2]order list 04-09 (2)'!$CV$40</f>
        <v>962.15</v>
      </c>
      <c r="E41" s="11">
        <f>'[2]order list 04-09 (2)'!$CW$40</f>
        <v>1108.49</v>
      </c>
      <c r="F41" s="12">
        <f>'[2]order list 04-09 (2)'!$CX$40</f>
        <v>2530.6200000000003</v>
      </c>
      <c r="G41" s="11">
        <f>'[2]order list 04-09 (2)'!$CY$40</f>
        <v>2717.1400000000003</v>
      </c>
    </row>
    <row r="42" spans="1:7" ht="12.75" customHeight="1">
      <c r="A42" s="5"/>
      <c r="B42" t="s">
        <v>16</v>
      </c>
      <c r="C42" s="172" t="s">
        <v>96</v>
      </c>
      <c r="D42" s="173"/>
      <c r="E42" s="173"/>
      <c r="F42" s="173"/>
      <c r="G42" s="174"/>
    </row>
    <row r="43" spans="1:7" ht="13.5" customHeight="1" thickBot="1">
      <c r="A43" s="4"/>
      <c r="B43" s="2" t="s">
        <v>17</v>
      </c>
      <c r="C43" s="189" t="s">
        <v>96</v>
      </c>
      <c r="D43" s="190"/>
      <c r="E43" s="190"/>
      <c r="F43" s="190"/>
      <c r="G43" s="191"/>
    </row>
    <row r="45" ht="12.75">
      <c r="B45" s="15" t="s">
        <v>22</v>
      </c>
    </row>
    <row r="47" ht="12.75">
      <c r="A47" s="15" t="s">
        <v>21</v>
      </c>
    </row>
    <row r="48" ht="12.75">
      <c r="A48" s="15"/>
    </row>
    <row r="49" spans="1:3" ht="12.75">
      <c r="A49" s="15"/>
      <c r="B49" s="16" t="s">
        <v>98</v>
      </c>
      <c r="C49" s="16" t="s">
        <v>99</v>
      </c>
    </row>
    <row r="50" ht="12.75">
      <c r="A50" s="15"/>
    </row>
    <row r="51" spans="1:6" ht="12.75">
      <c r="A51" s="15"/>
      <c r="B51" s="15" t="s">
        <v>6</v>
      </c>
      <c r="C51" s="15" t="s">
        <v>26</v>
      </c>
      <c r="F51" s="16" t="s">
        <v>19</v>
      </c>
    </row>
    <row r="52" spans="1:3" ht="12.75">
      <c r="A52" s="15"/>
      <c r="B52" s="15"/>
      <c r="C52" s="15"/>
    </row>
    <row r="53" spans="2:3" ht="13.5" thickBot="1">
      <c r="B53" s="15" t="s">
        <v>74</v>
      </c>
      <c r="C53" s="15" t="s">
        <v>27</v>
      </c>
    </row>
    <row r="54" spans="1:7" ht="13.5" thickBot="1">
      <c r="A54" s="18" t="s">
        <v>0</v>
      </c>
      <c r="B54" s="18" t="s">
        <v>20</v>
      </c>
      <c r="C54" s="17" t="s">
        <v>1</v>
      </c>
      <c r="D54" s="18" t="s">
        <v>2</v>
      </c>
      <c r="E54" s="17" t="s">
        <v>3</v>
      </c>
      <c r="F54" s="18" t="s">
        <v>4</v>
      </c>
      <c r="G54" s="18" t="s">
        <v>5</v>
      </c>
    </row>
    <row r="55" spans="1:7" ht="12.75">
      <c r="A55" s="180">
        <v>1</v>
      </c>
      <c r="B55" s="167" t="s">
        <v>10</v>
      </c>
      <c r="C55" s="167">
        <v>31</v>
      </c>
      <c r="D55" s="167">
        <v>31</v>
      </c>
      <c r="E55" s="165">
        <v>31</v>
      </c>
      <c r="F55" s="167">
        <v>31</v>
      </c>
      <c r="G55" s="167">
        <v>31</v>
      </c>
    </row>
    <row r="56" spans="1:7" ht="12.75">
      <c r="A56" s="178"/>
      <c r="B56" s="164"/>
      <c r="C56" s="164"/>
      <c r="D56" s="164"/>
      <c r="E56" s="166"/>
      <c r="F56" s="164"/>
      <c r="G56" s="164"/>
    </row>
    <row r="57" spans="1:7" ht="12.75">
      <c r="A57" s="11"/>
      <c r="B57" s="11"/>
      <c r="C57" s="11"/>
      <c r="D57" s="11"/>
      <c r="E57" s="12"/>
      <c r="F57" s="11"/>
      <c r="G57" s="11"/>
    </row>
    <row r="58" spans="1:7" ht="12.75">
      <c r="A58" s="177">
        <v>2</v>
      </c>
      <c r="B58" s="163" t="s">
        <v>11</v>
      </c>
      <c r="C58" s="163">
        <v>0</v>
      </c>
      <c r="D58" s="163">
        <v>0</v>
      </c>
      <c r="E58" s="169">
        <v>0</v>
      </c>
      <c r="F58" s="163">
        <v>0</v>
      </c>
      <c r="G58" s="163">
        <v>0</v>
      </c>
    </row>
    <row r="59" spans="1:7" ht="12.75">
      <c r="A59" s="178"/>
      <c r="B59" s="164"/>
      <c r="C59" s="164"/>
      <c r="D59" s="164"/>
      <c r="E59" s="166"/>
      <c r="F59" s="164"/>
      <c r="G59" s="164"/>
    </row>
    <row r="60" spans="1:7" ht="12.75">
      <c r="A60" s="11"/>
      <c r="B60" s="11"/>
      <c r="C60" s="11"/>
      <c r="D60" s="11"/>
      <c r="E60" s="12"/>
      <c r="F60" s="11"/>
      <c r="G60" s="11"/>
    </row>
    <row r="61" spans="1:7" ht="12.75">
      <c r="A61" s="177">
        <v>3</v>
      </c>
      <c r="B61" s="163" t="s">
        <v>12</v>
      </c>
      <c r="C61" s="168">
        <v>4.04</v>
      </c>
      <c r="D61" s="168">
        <v>4.173</v>
      </c>
      <c r="E61" s="170">
        <v>4.172</v>
      </c>
      <c r="F61" s="168">
        <v>5.395</v>
      </c>
      <c r="G61" s="168">
        <v>4.76</v>
      </c>
    </row>
    <row r="62" spans="1:7" ht="13.5" thickBot="1">
      <c r="A62" s="178"/>
      <c r="B62" s="164"/>
      <c r="C62" s="235"/>
      <c r="D62" s="162"/>
      <c r="E62" s="171"/>
      <c r="F62" s="162"/>
      <c r="G62" s="162"/>
    </row>
    <row r="63" spans="1:7" ht="12.75">
      <c r="A63" s="11"/>
      <c r="B63" s="11"/>
      <c r="C63" s="12"/>
      <c r="D63" s="11"/>
      <c r="E63" s="12"/>
      <c r="F63" s="11"/>
      <c r="G63" s="11"/>
    </row>
    <row r="64" spans="1:7" ht="12.75">
      <c r="A64" s="9">
        <v>4</v>
      </c>
      <c r="B64" s="9" t="s">
        <v>13</v>
      </c>
      <c r="C64" s="230" t="s">
        <v>59</v>
      </c>
      <c r="D64" s="169"/>
      <c r="E64" s="169"/>
      <c r="F64" s="169"/>
      <c r="G64" s="176"/>
    </row>
    <row r="65" spans="1:7" ht="12.75">
      <c r="A65" s="11"/>
      <c r="B65" s="11"/>
      <c r="C65" s="231"/>
      <c r="D65" s="158"/>
      <c r="E65" s="158"/>
      <c r="F65" s="158"/>
      <c r="G65" s="220"/>
    </row>
    <row r="66" spans="1:7" ht="12.75">
      <c r="A66" s="9">
        <v>5</v>
      </c>
      <c r="B66" s="9" t="s">
        <v>23</v>
      </c>
      <c r="C66" s="10"/>
      <c r="D66" s="9"/>
      <c r="E66" s="10"/>
      <c r="F66" s="9"/>
      <c r="G66" s="9"/>
    </row>
    <row r="67" spans="1:7" ht="13.5" thickBot="1">
      <c r="A67" s="5"/>
      <c r="B67" s="5"/>
      <c r="C67" s="14"/>
      <c r="D67" s="5"/>
      <c r="E67" s="14"/>
      <c r="F67" s="5"/>
      <c r="G67" s="5"/>
    </row>
    <row r="68" spans="1:7" ht="15.75" thickBot="1">
      <c r="A68" s="5"/>
      <c r="B68" s="95" t="s">
        <v>81</v>
      </c>
      <c r="C68" s="121">
        <v>13.092</v>
      </c>
      <c r="D68" s="121">
        <v>29.705</v>
      </c>
      <c r="E68" s="146">
        <v>23.87</v>
      </c>
      <c r="F68" s="121">
        <v>3.156875</v>
      </c>
      <c r="G68" s="121">
        <v>9.89</v>
      </c>
    </row>
    <row r="69" spans="1:7" ht="26.25" thickBot="1">
      <c r="A69" s="5"/>
      <c r="B69" s="96" t="s">
        <v>88</v>
      </c>
      <c r="C69" s="121">
        <v>0</v>
      </c>
      <c r="D69" s="121">
        <v>0.063</v>
      </c>
      <c r="E69" s="147">
        <v>0.024</v>
      </c>
      <c r="F69" s="121">
        <v>0</v>
      </c>
      <c r="G69" s="121">
        <v>0.01</v>
      </c>
    </row>
    <row r="70" spans="1:7" ht="30" customHeight="1" thickBot="1">
      <c r="A70" s="11"/>
      <c r="B70" s="96" t="s">
        <v>89</v>
      </c>
      <c r="C70" s="47">
        <v>0</v>
      </c>
      <c r="D70" s="47">
        <v>0.495</v>
      </c>
      <c r="E70" s="48">
        <v>0.083</v>
      </c>
      <c r="F70" s="47">
        <v>0</v>
      </c>
      <c r="G70" s="47">
        <v>0</v>
      </c>
    </row>
    <row r="71" spans="1:7" ht="12.75">
      <c r="A71" s="9">
        <v>6</v>
      </c>
      <c r="B71" s="9" t="s">
        <v>24</v>
      </c>
      <c r="C71" s="227" t="s">
        <v>94</v>
      </c>
      <c r="D71" s="228"/>
      <c r="E71" s="228"/>
      <c r="F71" s="228"/>
      <c r="G71" s="229"/>
    </row>
    <row r="72" spans="1:7" ht="12.75">
      <c r="A72" s="11"/>
      <c r="B72" s="11"/>
      <c r="C72" s="12"/>
      <c r="D72" s="11"/>
      <c r="E72" s="12"/>
      <c r="F72" s="11"/>
      <c r="G72" s="11"/>
    </row>
    <row r="73" spans="1:7" ht="12.75">
      <c r="A73" s="5">
        <v>7</v>
      </c>
      <c r="B73" s="5" t="s">
        <v>92</v>
      </c>
      <c r="D73" s="5"/>
      <c r="F73" s="5"/>
      <c r="G73" s="5"/>
    </row>
    <row r="74" spans="1:7" ht="12.75">
      <c r="A74" s="5"/>
      <c r="B74" s="13" t="s">
        <v>15</v>
      </c>
      <c r="C74" s="151">
        <v>2013.04</v>
      </c>
      <c r="D74" s="151">
        <v>2013.04</v>
      </c>
      <c r="E74" s="151">
        <v>2013.04</v>
      </c>
      <c r="F74" s="151">
        <v>2013.04</v>
      </c>
      <c r="G74" s="151">
        <v>2013.04</v>
      </c>
    </row>
    <row r="75" spans="1:7" ht="12.75" customHeight="1">
      <c r="A75" s="5"/>
      <c r="B75" s="11" t="s">
        <v>16</v>
      </c>
      <c r="C75" s="172" t="s">
        <v>96</v>
      </c>
      <c r="D75" s="173"/>
      <c r="E75" s="173"/>
      <c r="F75" s="173"/>
      <c r="G75" s="174"/>
    </row>
    <row r="76" spans="1:7" ht="13.5" customHeight="1" thickBot="1">
      <c r="A76" s="4"/>
      <c r="B76" s="4" t="s">
        <v>17</v>
      </c>
      <c r="C76" s="189" t="s">
        <v>96</v>
      </c>
      <c r="D76" s="190"/>
      <c r="E76" s="190"/>
      <c r="F76" s="190"/>
      <c r="G76" s="191"/>
    </row>
    <row r="77" ht="15">
      <c r="B77" s="79" t="s">
        <v>82</v>
      </c>
    </row>
  </sheetData>
  <mergeCells count="56">
    <mergeCell ref="F58:F59"/>
    <mergeCell ref="G58:G59"/>
    <mergeCell ref="E61:E62"/>
    <mergeCell ref="F61:F62"/>
    <mergeCell ref="G61:G62"/>
    <mergeCell ref="A61:A62"/>
    <mergeCell ref="B61:B62"/>
    <mergeCell ref="C61:C62"/>
    <mergeCell ref="D61:D62"/>
    <mergeCell ref="A58:A59"/>
    <mergeCell ref="B58:B59"/>
    <mergeCell ref="C58:C59"/>
    <mergeCell ref="D58:D59"/>
    <mergeCell ref="F11:F12"/>
    <mergeCell ref="G11:G12"/>
    <mergeCell ref="B16:B17"/>
    <mergeCell ref="A55:A56"/>
    <mergeCell ref="B55:B56"/>
    <mergeCell ref="C55:C56"/>
    <mergeCell ref="D55:D56"/>
    <mergeCell ref="A11:A12"/>
    <mergeCell ref="C11:C12"/>
    <mergeCell ref="D11:D12"/>
    <mergeCell ref="E11:E12"/>
    <mergeCell ref="G16:G17"/>
    <mergeCell ref="B11:B12"/>
    <mergeCell ref="E19:E20"/>
    <mergeCell ref="F19:F20"/>
    <mergeCell ref="G19:G20"/>
    <mergeCell ref="C16:C17"/>
    <mergeCell ref="D16:D17"/>
    <mergeCell ref="E16:E17"/>
    <mergeCell ref="F16:F17"/>
    <mergeCell ref="D19:D20"/>
    <mergeCell ref="A16:A17"/>
    <mergeCell ref="A19:A20"/>
    <mergeCell ref="B19:B20"/>
    <mergeCell ref="C19:C20"/>
    <mergeCell ref="B22:B23"/>
    <mergeCell ref="A22:A23"/>
    <mergeCell ref="C22:C23"/>
    <mergeCell ref="D22:D23"/>
    <mergeCell ref="C39:G39"/>
    <mergeCell ref="E22:E23"/>
    <mergeCell ref="F22:F23"/>
    <mergeCell ref="G22:G23"/>
    <mergeCell ref="C76:G76"/>
    <mergeCell ref="C42:G42"/>
    <mergeCell ref="C43:G43"/>
    <mergeCell ref="C71:G71"/>
    <mergeCell ref="C75:G75"/>
    <mergeCell ref="E55:E56"/>
    <mergeCell ref="F55:F56"/>
    <mergeCell ref="G55:G56"/>
    <mergeCell ref="C64:G65"/>
    <mergeCell ref="E58:E59"/>
  </mergeCells>
  <printOptions/>
  <pageMargins left="0.75" right="0.75" top="1" bottom="1" header="0.5" footer="0.5"/>
  <pageSetup horizontalDpi="300" verticalDpi="300" orientation="portrait" scale="82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73" sqref="A73"/>
    </sheetView>
  </sheetViews>
  <sheetFormatPr defaultColWidth="9.140625" defaultRowHeight="12.75"/>
  <cols>
    <col min="1" max="1" width="5.8515625" style="0" customWidth="1"/>
    <col min="2" max="2" width="35.7109375" style="0" customWidth="1"/>
    <col min="3" max="3" width="9.57421875" style="0" customWidth="1"/>
    <col min="4" max="4" width="11.00390625" style="0" customWidth="1"/>
    <col min="5" max="5" width="9.8515625" style="0" bestFit="1" customWidth="1"/>
    <col min="6" max="6" width="9.28125" style="0" customWidth="1"/>
    <col min="7" max="7" width="10.421875" style="0" customWidth="1"/>
    <col min="8" max="12" width="9.28125" style="0" bestFit="1" customWidth="1"/>
  </cols>
  <sheetData>
    <row r="1" spans="2:7" ht="12.75">
      <c r="B1" s="16" t="s">
        <v>18</v>
      </c>
      <c r="G1" s="16" t="s">
        <v>19</v>
      </c>
    </row>
    <row r="3" ht="12.75">
      <c r="A3" s="15" t="s">
        <v>7</v>
      </c>
    </row>
    <row r="5" spans="2:3" ht="12.75">
      <c r="B5" s="16" t="s">
        <v>98</v>
      </c>
      <c r="C5" s="16" t="s">
        <v>99</v>
      </c>
    </row>
    <row r="7" spans="2:3" ht="12.75">
      <c r="B7" s="15" t="s">
        <v>6</v>
      </c>
      <c r="C7" s="15" t="s">
        <v>33</v>
      </c>
    </row>
    <row r="8" ht="13.5" thickBot="1"/>
    <row r="9" spans="1:7" ht="12.75">
      <c r="A9" s="3" t="s">
        <v>0</v>
      </c>
      <c r="B9" s="1" t="s">
        <v>20</v>
      </c>
      <c r="C9" s="3" t="s">
        <v>1</v>
      </c>
      <c r="D9" s="1" t="s">
        <v>2</v>
      </c>
      <c r="E9" s="3" t="s">
        <v>3</v>
      </c>
      <c r="F9" s="1" t="s">
        <v>4</v>
      </c>
      <c r="G9" s="3" t="s">
        <v>5</v>
      </c>
    </row>
    <row r="10" spans="1:7" ht="13.5" thickBot="1">
      <c r="A10" s="4"/>
      <c r="B10" s="2"/>
      <c r="C10" s="4"/>
      <c r="D10" s="2"/>
      <c r="E10" s="4"/>
      <c r="F10" s="2"/>
      <c r="G10" s="4"/>
    </row>
    <row r="11" spans="1:7" ht="15" customHeight="1">
      <c r="A11" s="180">
        <v>1</v>
      </c>
      <c r="B11" s="165" t="s">
        <v>8</v>
      </c>
      <c r="C11" s="236">
        <v>12</v>
      </c>
      <c r="D11" s="236">
        <v>12</v>
      </c>
      <c r="E11" s="236">
        <v>13</v>
      </c>
      <c r="F11" s="236">
        <v>13</v>
      </c>
      <c r="G11" s="236">
        <v>13</v>
      </c>
    </row>
    <row r="12" spans="1:7" ht="15" customHeight="1">
      <c r="A12" s="153"/>
      <c r="B12" s="158"/>
      <c r="C12" s="215"/>
      <c r="D12" s="215"/>
      <c r="E12" s="215"/>
      <c r="F12" s="215"/>
      <c r="G12" s="215"/>
    </row>
    <row r="13" spans="1:7" ht="12.75">
      <c r="A13" s="9"/>
      <c r="B13" s="10"/>
      <c r="C13" s="9"/>
      <c r="D13" s="10"/>
      <c r="E13" s="9"/>
      <c r="F13" s="10"/>
      <c r="G13" s="9"/>
    </row>
    <row r="14" spans="1:7" ht="12.75">
      <c r="A14" s="11">
        <v>2</v>
      </c>
      <c r="B14" s="12" t="s">
        <v>9</v>
      </c>
      <c r="C14" s="45">
        <v>4949.67</v>
      </c>
      <c r="D14" s="46">
        <v>4949.67</v>
      </c>
      <c r="E14" s="45">
        <v>4994.21</v>
      </c>
      <c r="F14" s="46">
        <v>4994.21</v>
      </c>
      <c r="G14" s="45">
        <f>F14</f>
        <v>4994.21</v>
      </c>
    </row>
    <row r="15" spans="1:7" ht="12.75">
      <c r="A15" s="9"/>
      <c r="B15" s="10"/>
      <c r="C15" s="9"/>
      <c r="D15" s="10"/>
      <c r="E15" s="9"/>
      <c r="F15" s="10"/>
      <c r="G15" s="9"/>
    </row>
    <row r="16" spans="1:7" ht="12.75">
      <c r="A16" s="178">
        <v>3</v>
      </c>
      <c r="B16" s="166" t="s">
        <v>10</v>
      </c>
      <c r="C16" s="184">
        <f>345+0.76*329</f>
        <v>595.04</v>
      </c>
      <c r="D16" s="182">
        <f>324+0.76*309</f>
        <v>558.84</v>
      </c>
      <c r="E16" s="184">
        <f>321+0.78*295</f>
        <v>551.1</v>
      </c>
      <c r="F16" s="182">
        <f>302+0.76*280</f>
        <v>514.8</v>
      </c>
      <c r="G16" s="184">
        <f>279+0.76*285</f>
        <v>495.6</v>
      </c>
    </row>
    <row r="17" spans="1:12" ht="13.5" thickBot="1">
      <c r="A17" s="159"/>
      <c r="B17" s="155"/>
      <c r="C17" s="212"/>
      <c r="D17" s="238"/>
      <c r="E17" s="212"/>
      <c r="F17" s="238"/>
      <c r="G17" s="212"/>
      <c r="H17" s="22"/>
      <c r="I17" s="22"/>
      <c r="J17" s="22"/>
      <c r="K17" s="22"/>
      <c r="L17" s="22"/>
    </row>
    <row r="18" spans="1:7" ht="12.75">
      <c r="A18" s="6"/>
      <c r="B18" s="7"/>
      <c r="C18" s="8"/>
      <c r="D18" s="7"/>
      <c r="E18" s="8"/>
      <c r="F18" s="7"/>
      <c r="G18" s="8"/>
    </row>
    <row r="19" spans="1:7" ht="12.75">
      <c r="A19" s="178">
        <v>4</v>
      </c>
      <c r="B19" s="166" t="s">
        <v>11</v>
      </c>
      <c r="C19" s="184">
        <f>106+0.24*329</f>
        <v>184.95999999999998</v>
      </c>
      <c r="D19" s="182">
        <f>100+0.24*309</f>
        <v>174.16</v>
      </c>
      <c r="E19" s="184">
        <f>93+0.22*295</f>
        <v>157.9</v>
      </c>
      <c r="F19" s="182">
        <f>94+0.24*280</f>
        <v>161.2</v>
      </c>
      <c r="G19" s="184">
        <f>90+0.24*285</f>
        <v>158.39999999999998</v>
      </c>
    </row>
    <row r="20" spans="1:7" ht="12.75">
      <c r="A20" s="153"/>
      <c r="B20" s="158"/>
      <c r="C20" s="213"/>
      <c r="D20" s="237"/>
      <c r="E20" s="213"/>
      <c r="F20" s="237"/>
      <c r="G20" s="213"/>
    </row>
    <row r="21" spans="1:7" ht="12.75">
      <c r="A21" s="9"/>
      <c r="B21" s="10"/>
      <c r="C21" s="9"/>
      <c r="D21" s="10"/>
      <c r="E21" s="9"/>
      <c r="F21" s="10"/>
      <c r="G21" s="9"/>
    </row>
    <row r="22" spans="1:7" ht="12.75">
      <c r="A22" s="178">
        <v>5</v>
      </c>
      <c r="B22" s="166" t="s">
        <v>12</v>
      </c>
      <c r="C22" s="164">
        <v>2.335256</v>
      </c>
      <c r="D22" s="166">
        <v>2.364115</v>
      </c>
      <c r="E22" s="164">
        <v>3.634091</v>
      </c>
      <c r="F22" s="166">
        <v>4.121167</v>
      </c>
      <c r="G22" s="164">
        <v>3.267861</v>
      </c>
    </row>
    <row r="23" spans="1:7" ht="12.75">
      <c r="A23" s="153"/>
      <c r="B23" s="158"/>
      <c r="C23" s="157"/>
      <c r="D23" s="158"/>
      <c r="E23" s="157"/>
      <c r="F23" s="158"/>
      <c r="G23" s="157"/>
    </row>
    <row r="24" spans="1:7" ht="12.75">
      <c r="A24" s="9"/>
      <c r="B24" s="10"/>
      <c r="C24" s="9"/>
      <c r="D24" s="10"/>
      <c r="E24" s="9"/>
      <c r="F24" s="10"/>
      <c r="G24" s="9"/>
    </row>
    <row r="25" spans="1:7" ht="13.5" thickBot="1">
      <c r="A25" s="4">
        <v>6</v>
      </c>
      <c r="B25" s="2" t="s">
        <v>13</v>
      </c>
      <c r="C25" s="4">
        <v>1.565037</v>
      </c>
      <c r="D25" s="2">
        <v>1.193809</v>
      </c>
      <c r="E25" s="4">
        <v>1.307334</v>
      </c>
      <c r="F25" s="2">
        <v>1.27624</v>
      </c>
      <c r="G25" s="4">
        <v>1.7312039</v>
      </c>
    </row>
    <row r="26" spans="1:7" ht="12.75">
      <c r="A26" s="5">
        <v>7</v>
      </c>
      <c r="B26" s="3" t="s">
        <v>14</v>
      </c>
      <c r="C26" s="3"/>
      <c r="D26" s="1"/>
      <c r="E26" s="3"/>
      <c r="F26" s="1"/>
      <c r="G26" s="3"/>
    </row>
    <row r="27" spans="1:7" ht="12.75">
      <c r="A27" s="5"/>
      <c r="B27" s="5"/>
      <c r="C27" s="5"/>
      <c r="D27" s="14"/>
      <c r="E27" s="5"/>
      <c r="F27" s="14"/>
      <c r="G27" s="5"/>
    </row>
    <row r="28" spans="1:7" ht="12.75">
      <c r="A28" s="5">
        <v>7.1</v>
      </c>
      <c r="B28" s="23" t="s">
        <v>29</v>
      </c>
      <c r="C28" s="5"/>
      <c r="D28" s="14"/>
      <c r="E28" s="5"/>
      <c r="F28" s="14"/>
      <c r="G28" s="5"/>
    </row>
    <row r="29" spans="1:7" ht="12.75">
      <c r="A29" s="5"/>
      <c r="B29" s="11" t="s">
        <v>30</v>
      </c>
      <c r="C29" s="32">
        <v>84.87</v>
      </c>
      <c r="D29" s="35">
        <v>78.11</v>
      </c>
      <c r="E29" s="32">
        <v>63.49</v>
      </c>
      <c r="F29" s="49">
        <v>77.63</v>
      </c>
      <c r="G29" s="32">
        <v>79.75</v>
      </c>
    </row>
    <row r="30" spans="1:7" ht="25.5">
      <c r="A30" s="5"/>
      <c r="B30" s="96" t="s">
        <v>88</v>
      </c>
      <c r="C30" s="32">
        <v>274.66</v>
      </c>
      <c r="D30" s="35">
        <v>151.34</v>
      </c>
      <c r="E30" s="32">
        <v>332.72</v>
      </c>
      <c r="F30" s="49">
        <v>179.77</v>
      </c>
      <c r="G30" s="32">
        <v>70.02</v>
      </c>
    </row>
    <row r="31" spans="1:7" ht="30" customHeight="1" thickBot="1">
      <c r="A31" s="5"/>
      <c r="B31" s="96" t="s">
        <v>89</v>
      </c>
      <c r="C31" s="47">
        <v>449.03</v>
      </c>
      <c r="D31" s="48">
        <v>287.97</v>
      </c>
      <c r="E31" s="47">
        <v>379.48</v>
      </c>
      <c r="F31" s="54">
        <v>344.6</v>
      </c>
      <c r="G31" s="47">
        <v>460.51</v>
      </c>
    </row>
    <row r="32" spans="1:7" ht="12.75">
      <c r="A32" s="5">
        <v>7.2</v>
      </c>
      <c r="B32" s="24" t="s">
        <v>31</v>
      </c>
      <c r="C32" s="32"/>
      <c r="D32" s="35"/>
      <c r="E32" s="32"/>
      <c r="F32" s="35"/>
      <c r="G32" s="32"/>
    </row>
    <row r="33" spans="1:7" ht="12.75">
      <c r="A33" s="5"/>
      <c r="B33" s="11" t="s">
        <v>30</v>
      </c>
      <c r="C33" s="32">
        <v>92.45</v>
      </c>
      <c r="D33" s="35">
        <v>19.94</v>
      </c>
      <c r="E33" s="32">
        <v>23.18</v>
      </c>
      <c r="F33" s="49">
        <v>281.85</v>
      </c>
      <c r="G33" s="32">
        <v>86.88</v>
      </c>
    </row>
    <row r="34" spans="1:7" ht="25.5">
      <c r="A34" s="5"/>
      <c r="B34" s="96" t="s">
        <v>88</v>
      </c>
      <c r="C34" s="34">
        <v>0.97</v>
      </c>
      <c r="D34" s="33">
        <v>0.65</v>
      </c>
      <c r="E34" s="34">
        <v>0.25</v>
      </c>
      <c r="F34" s="33">
        <v>0.12</v>
      </c>
      <c r="G34" s="34">
        <v>0</v>
      </c>
    </row>
    <row r="35" spans="1:7" ht="28.5" customHeight="1" thickBot="1">
      <c r="A35" s="5"/>
      <c r="B35" s="96" t="s">
        <v>89</v>
      </c>
      <c r="C35" s="55">
        <v>0.79</v>
      </c>
      <c r="D35" s="56">
        <v>0</v>
      </c>
      <c r="E35" s="55">
        <v>0.12</v>
      </c>
      <c r="F35" s="57">
        <v>0</v>
      </c>
      <c r="G35" s="55">
        <v>0</v>
      </c>
    </row>
    <row r="36" spans="1:7" ht="14.25">
      <c r="A36" s="5">
        <v>7.3</v>
      </c>
      <c r="B36" s="86" t="s">
        <v>95</v>
      </c>
      <c r="C36" s="32"/>
      <c r="D36" s="35"/>
      <c r="E36" s="32"/>
      <c r="F36" s="35"/>
      <c r="G36" s="32"/>
    </row>
    <row r="37" spans="1:7" ht="12.75">
      <c r="A37" s="5"/>
      <c r="B37" s="11" t="s">
        <v>30</v>
      </c>
      <c r="C37" s="34">
        <v>22.94</v>
      </c>
      <c r="D37" s="33">
        <v>19.99</v>
      </c>
      <c r="E37" s="34">
        <v>29.52</v>
      </c>
      <c r="F37" s="33">
        <v>4.97</v>
      </c>
      <c r="G37" s="34">
        <v>0.3</v>
      </c>
    </row>
    <row r="38" spans="1:7" ht="25.5">
      <c r="A38" s="5"/>
      <c r="B38" s="96" t="s">
        <v>88</v>
      </c>
      <c r="C38" s="34">
        <v>0</v>
      </c>
      <c r="D38" s="33">
        <v>0.07</v>
      </c>
      <c r="E38" s="34">
        <v>0</v>
      </c>
      <c r="F38" s="33">
        <v>0</v>
      </c>
      <c r="G38" s="34">
        <v>0</v>
      </c>
    </row>
    <row r="39" spans="1:7" ht="30.75" customHeight="1" thickBot="1">
      <c r="A39" s="4"/>
      <c r="B39" s="96" t="s">
        <v>89</v>
      </c>
      <c r="C39" s="47">
        <v>1064.93</v>
      </c>
      <c r="D39" s="48">
        <v>2761.88</v>
      </c>
      <c r="E39" s="47">
        <v>2776.01</v>
      </c>
      <c r="F39" s="48">
        <v>2857.72</v>
      </c>
      <c r="G39" s="47">
        <v>2619.29</v>
      </c>
    </row>
    <row r="40" spans="1:7" ht="12.75">
      <c r="A40" s="5"/>
      <c r="C40" s="5"/>
      <c r="E40" s="5"/>
      <c r="G40" s="5"/>
    </row>
    <row r="41" spans="1:7" ht="12.75">
      <c r="A41" s="5">
        <v>8</v>
      </c>
      <c r="B41" t="s">
        <v>72</v>
      </c>
      <c r="C41" s="5"/>
      <c r="E41" s="5"/>
      <c r="G41" s="5"/>
    </row>
    <row r="42" spans="1:7" ht="12.75">
      <c r="A42" s="5"/>
      <c r="B42" s="13" t="s">
        <v>15</v>
      </c>
      <c r="C42" s="239" t="s">
        <v>93</v>
      </c>
      <c r="D42" s="240"/>
      <c r="E42" s="240"/>
      <c r="F42" s="240"/>
      <c r="G42" s="241"/>
    </row>
    <row r="43" spans="1:7" ht="12.75" customHeight="1">
      <c r="A43" s="5"/>
      <c r="B43" t="s">
        <v>16</v>
      </c>
      <c r="C43" s="172" t="s">
        <v>96</v>
      </c>
      <c r="D43" s="173"/>
      <c r="E43" s="173"/>
      <c r="F43" s="173"/>
      <c r="G43" s="174"/>
    </row>
    <row r="44" spans="1:7" ht="13.5" customHeight="1" thickBot="1">
      <c r="A44" s="4"/>
      <c r="B44" s="2" t="s">
        <v>17</v>
      </c>
      <c r="C44" s="189" t="s">
        <v>96</v>
      </c>
      <c r="D44" s="190"/>
      <c r="E44" s="190"/>
      <c r="F44" s="190"/>
      <c r="G44" s="191"/>
    </row>
    <row r="47" spans="2:6" ht="12.75">
      <c r="B47" s="15" t="s">
        <v>22</v>
      </c>
      <c r="F47" s="16" t="s">
        <v>19</v>
      </c>
    </row>
    <row r="48" ht="12.75">
      <c r="B48" s="15"/>
    </row>
    <row r="49" spans="2:3" ht="12.75">
      <c r="B49" s="16" t="s">
        <v>98</v>
      </c>
      <c r="C49" s="16" t="s">
        <v>99</v>
      </c>
    </row>
    <row r="50" ht="12.75">
      <c r="B50" s="15"/>
    </row>
    <row r="51" spans="2:3" ht="12.75">
      <c r="B51" s="15" t="s">
        <v>6</v>
      </c>
      <c r="C51" s="15" t="s">
        <v>33</v>
      </c>
    </row>
    <row r="52" spans="2:3" ht="12.75">
      <c r="B52" s="15"/>
      <c r="C52" s="15"/>
    </row>
    <row r="53" ht="12.75">
      <c r="A53" s="15" t="s">
        <v>21</v>
      </c>
    </row>
    <row r="54" ht="13.5" thickBot="1"/>
    <row r="55" spans="1:7" ht="13.5" thickBot="1">
      <c r="A55" s="18" t="s">
        <v>0</v>
      </c>
      <c r="B55" s="18" t="s">
        <v>20</v>
      </c>
      <c r="C55" s="17" t="s">
        <v>1</v>
      </c>
      <c r="D55" s="18" t="s">
        <v>2</v>
      </c>
      <c r="E55" s="17" t="s">
        <v>3</v>
      </c>
      <c r="F55" s="18" t="s">
        <v>4</v>
      </c>
      <c r="G55" s="18" t="s">
        <v>5</v>
      </c>
    </row>
    <row r="56" spans="1:7" ht="12.75">
      <c r="A56" s="180">
        <v>1</v>
      </c>
      <c r="B56" s="167" t="s">
        <v>10</v>
      </c>
      <c r="C56" s="165"/>
      <c r="D56" s="167"/>
      <c r="E56" s="165"/>
      <c r="F56" s="167"/>
      <c r="G56" s="167"/>
    </row>
    <row r="57" spans="1:7" ht="12.75">
      <c r="A57" s="178"/>
      <c r="B57" s="164"/>
      <c r="C57" s="166"/>
      <c r="D57" s="164"/>
      <c r="E57" s="166"/>
      <c r="F57" s="164"/>
      <c r="G57" s="164"/>
    </row>
    <row r="58" spans="1:7" ht="12.75">
      <c r="A58" s="11"/>
      <c r="B58" s="11"/>
      <c r="C58" s="12"/>
      <c r="D58" s="11"/>
      <c r="E58" s="12"/>
      <c r="F58" s="11"/>
      <c r="G58" s="11"/>
    </row>
    <row r="59" spans="1:7" ht="12.75">
      <c r="A59" s="177">
        <v>2</v>
      </c>
      <c r="B59" s="163" t="s">
        <v>11</v>
      </c>
      <c r="C59" s="169"/>
      <c r="D59" s="163"/>
      <c r="E59" s="169"/>
      <c r="F59" s="163"/>
      <c r="G59" s="163"/>
    </row>
    <row r="60" spans="1:7" ht="12.75">
      <c r="A60" s="178"/>
      <c r="B60" s="164"/>
      <c r="C60" s="166"/>
      <c r="D60" s="164"/>
      <c r="E60" s="166"/>
      <c r="F60" s="164"/>
      <c r="G60" s="164"/>
    </row>
    <row r="61" spans="1:7" ht="12.75">
      <c r="A61" s="11"/>
      <c r="B61" s="11"/>
      <c r="C61" s="12"/>
      <c r="D61" s="11"/>
      <c r="E61" s="12"/>
      <c r="F61" s="11"/>
      <c r="G61" s="11"/>
    </row>
    <row r="62" spans="1:7" ht="12.75">
      <c r="A62" s="177">
        <v>3</v>
      </c>
      <c r="B62" s="163" t="s">
        <v>12</v>
      </c>
      <c r="C62" s="169"/>
      <c r="D62" s="163"/>
      <c r="E62" s="169"/>
      <c r="F62" s="163"/>
      <c r="G62" s="163"/>
    </row>
    <row r="63" spans="1:7" ht="12.75">
      <c r="A63" s="178"/>
      <c r="B63" s="164"/>
      <c r="C63" s="166"/>
      <c r="D63" s="164"/>
      <c r="E63" s="166"/>
      <c r="F63" s="164"/>
      <c r="G63" s="164"/>
    </row>
    <row r="64" spans="1:7" ht="12.75">
      <c r="A64" s="11"/>
      <c r="B64" s="11"/>
      <c r="C64" s="12"/>
      <c r="D64" s="175" t="s">
        <v>32</v>
      </c>
      <c r="E64" s="192"/>
      <c r="F64" s="11"/>
      <c r="G64" s="11"/>
    </row>
    <row r="65" spans="1:7" ht="12.75">
      <c r="A65" s="9">
        <v>4</v>
      </c>
      <c r="B65" s="9" t="s">
        <v>13</v>
      </c>
      <c r="C65" s="10"/>
      <c r="D65" s="175"/>
      <c r="E65" s="192"/>
      <c r="F65" s="9"/>
      <c r="G65" s="9"/>
    </row>
    <row r="66" spans="1:7" ht="12.75">
      <c r="A66" s="11"/>
      <c r="B66" s="11"/>
      <c r="C66" s="12"/>
      <c r="D66" s="11"/>
      <c r="E66" s="12"/>
      <c r="F66" s="11"/>
      <c r="G66" s="11"/>
    </row>
    <row r="67" spans="1:7" ht="12.75">
      <c r="A67" s="9">
        <v>5</v>
      </c>
      <c r="B67" s="9" t="s">
        <v>23</v>
      </c>
      <c r="C67" s="10"/>
      <c r="D67" s="9"/>
      <c r="E67" s="10"/>
      <c r="F67" s="9"/>
      <c r="G67" s="9"/>
    </row>
    <row r="68" spans="1:7" ht="12.75">
      <c r="A68" s="11"/>
      <c r="B68" s="11"/>
      <c r="C68" s="12"/>
      <c r="D68" s="11"/>
      <c r="E68" s="12"/>
      <c r="F68" s="11"/>
      <c r="G68" s="11"/>
    </row>
    <row r="69" spans="1:7" ht="12.75">
      <c r="A69" s="9">
        <v>6</v>
      </c>
      <c r="B69" s="9" t="s">
        <v>24</v>
      </c>
      <c r="C69" s="10"/>
      <c r="D69" s="9"/>
      <c r="E69" s="10"/>
      <c r="F69" s="9"/>
      <c r="G69" s="9"/>
    </row>
    <row r="70" spans="1:7" ht="12.75">
      <c r="A70" s="11"/>
      <c r="B70" s="11"/>
      <c r="C70" s="12"/>
      <c r="D70" s="11"/>
      <c r="E70" s="12"/>
      <c r="F70" s="11"/>
      <c r="G70" s="11"/>
    </row>
    <row r="71" spans="1:7" ht="12.75">
      <c r="A71" s="5">
        <v>7</v>
      </c>
      <c r="B71" s="5" t="s">
        <v>75</v>
      </c>
      <c r="D71" s="5"/>
      <c r="F71" s="5"/>
      <c r="G71" s="5"/>
    </row>
    <row r="72" spans="1:7" ht="12.75">
      <c r="A72" s="5"/>
      <c r="B72" s="11" t="s">
        <v>15</v>
      </c>
      <c r="C72" s="12"/>
      <c r="D72" s="11"/>
      <c r="E72" s="12"/>
      <c r="F72" s="11"/>
      <c r="G72" s="11"/>
    </row>
    <row r="73" spans="1:7" ht="12.75">
      <c r="A73" s="5"/>
      <c r="B73" s="11" t="s">
        <v>16</v>
      </c>
      <c r="C73" s="12"/>
      <c r="D73" s="11"/>
      <c r="E73" s="12"/>
      <c r="F73" s="11"/>
      <c r="G73" s="11"/>
    </row>
    <row r="74" spans="1:7" ht="13.5" thickBot="1">
      <c r="A74" s="4"/>
      <c r="B74" s="4" t="s">
        <v>17</v>
      </c>
      <c r="C74" s="2"/>
      <c r="D74" s="4"/>
      <c r="E74" s="2"/>
      <c r="F74" s="4"/>
      <c r="G74" s="4"/>
    </row>
  </sheetData>
  <mergeCells count="53">
    <mergeCell ref="C43:G43"/>
    <mergeCell ref="C44:G44"/>
    <mergeCell ref="C42:G42"/>
    <mergeCell ref="E22:E23"/>
    <mergeCell ref="F22:F23"/>
    <mergeCell ref="G22:G23"/>
    <mergeCell ref="B22:B23"/>
    <mergeCell ref="A22:A23"/>
    <mergeCell ref="C22:C23"/>
    <mergeCell ref="D22:D23"/>
    <mergeCell ref="A16:A17"/>
    <mergeCell ref="A19:A20"/>
    <mergeCell ref="B19:B20"/>
    <mergeCell ref="C19:C20"/>
    <mergeCell ref="G16:G17"/>
    <mergeCell ref="B11:B12"/>
    <mergeCell ref="E19:E20"/>
    <mergeCell ref="F19:F20"/>
    <mergeCell ref="G19:G20"/>
    <mergeCell ref="C16:C17"/>
    <mergeCell ref="D16:D17"/>
    <mergeCell ref="E16:E17"/>
    <mergeCell ref="F16:F17"/>
    <mergeCell ref="D19:D20"/>
    <mergeCell ref="E56:E57"/>
    <mergeCell ref="F56:F57"/>
    <mergeCell ref="G56:G57"/>
    <mergeCell ref="A11:A12"/>
    <mergeCell ref="C11:C12"/>
    <mergeCell ref="D11:D12"/>
    <mergeCell ref="E11:E12"/>
    <mergeCell ref="F11:F12"/>
    <mergeCell ref="G11:G12"/>
    <mergeCell ref="B16:B17"/>
    <mergeCell ref="A56:A57"/>
    <mergeCell ref="B56:B57"/>
    <mergeCell ref="C56:C57"/>
    <mergeCell ref="D56:D57"/>
    <mergeCell ref="A59:A60"/>
    <mergeCell ref="B59:B60"/>
    <mergeCell ref="C59:C60"/>
    <mergeCell ref="D59:D60"/>
    <mergeCell ref="A62:A63"/>
    <mergeCell ref="B62:B63"/>
    <mergeCell ref="C62:C63"/>
    <mergeCell ref="D62:D63"/>
    <mergeCell ref="D64:E65"/>
    <mergeCell ref="E59:E60"/>
    <mergeCell ref="F59:F60"/>
    <mergeCell ref="G59:G60"/>
    <mergeCell ref="E62:E63"/>
    <mergeCell ref="F62:F63"/>
    <mergeCell ref="G62:G63"/>
  </mergeCells>
  <printOptions/>
  <pageMargins left="0.75" right="0.75" top="1" bottom="1" header="0.5" footer="0.5"/>
  <pageSetup horizontalDpi="300" verticalDpi="300" orientation="portrait" scale="90" r:id="rId1"/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E18" sqref="E18"/>
    </sheetView>
  </sheetViews>
  <sheetFormatPr defaultColWidth="9.140625" defaultRowHeight="12.75"/>
  <cols>
    <col min="1" max="1" width="6.8515625" style="0" customWidth="1"/>
  </cols>
  <sheetData>
    <row r="2" ht="12.75">
      <c r="A2" t="s">
        <v>45</v>
      </c>
    </row>
    <row r="3" ht="12.75">
      <c r="A3" s="76" t="s">
        <v>19</v>
      </c>
    </row>
    <row r="4" spans="1:2" ht="12.75">
      <c r="A4" s="37" t="s">
        <v>46</v>
      </c>
      <c r="B4" t="s">
        <v>54</v>
      </c>
    </row>
    <row r="6" spans="1:2" ht="12.75">
      <c r="A6" s="37" t="s">
        <v>47</v>
      </c>
      <c r="B6" t="s">
        <v>48</v>
      </c>
    </row>
    <row r="7" ht="12.75">
      <c r="B7" t="s">
        <v>49</v>
      </c>
    </row>
    <row r="8" ht="12.75">
      <c r="B8" t="s">
        <v>50</v>
      </c>
    </row>
    <row r="10" spans="1:2" ht="12.75">
      <c r="A10" s="37" t="s">
        <v>51</v>
      </c>
      <c r="B10" t="s">
        <v>55</v>
      </c>
    </row>
    <row r="12" spans="1:12" ht="12.75">
      <c r="A12" s="38" t="s">
        <v>52</v>
      </c>
      <c r="B12" s="242" t="s">
        <v>97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2:12" ht="12.75"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5" spans="1:2" ht="12.75">
      <c r="A15" s="37" t="s">
        <v>76</v>
      </c>
      <c r="B15" t="s">
        <v>53</v>
      </c>
    </row>
    <row r="16" ht="12.75">
      <c r="A16" s="37"/>
    </row>
    <row r="17" ht="12.75">
      <c r="A17" s="76"/>
    </row>
    <row r="18" ht="12.75">
      <c r="A18" s="37"/>
    </row>
    <row r="19" ht="12.75">
      <c r="A19" s="37"/>
    </row>
    <row r="20" ht="12.75">
      <c r="A20" s="37"/>
    </row>
    <row r="21" ht="12.75">
      <c r="A21" s="76"/>
    </row>
    <row r="22" ht="12.75">
      <c r="A22" s="37"/>
    </row>
    <row r="25" ht="12.75">
      <c r="A25" s="76"/>
    </row>
  </sheetData>
  <mergeCells count="1">
    <mergeCell ref="B12:L13"/>
  </mergeCells>
  <printOptions/>
  <pageMargins left="0.92" right="0.75" top="1" bottom="1" header="0.79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00383</dc:creator>
  <cp:keywords/>
  <dc:description/>
  <cp:lastModifiedBy>cercind</cp:lastModifiedBy>
  <cp:lastPrinted>2008-05-28T06:43:06Z</cp:lastPrinted>
  <dcterms:created xsi:type="dcterms:W3CDTF">2008-03-19T12:24:07Z</dcterms:created>
  <dcterms:modified xsi:type="dcterms:W3CDTF">2008-10-14T09:03:49Z</dcterms:modified>
  <cp:category/>
  <cp:version/>
  <cp:contentType/>
  <cp:contentStatus/>
</cp:coreProperties>
</file>