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849" activeTab="7"/>
  </bookViews>
  <sheets>
    <sheet name="Cover" sheetId="1" r:id="rId1"/>
    <sheet name="L" sheetId="2" r:id="rId2"/>
    <sheet name="Computation_Sheet" sheetId="3" r:id="rId3"/>
    <sheet name="User Guide" sheetId="4" r:id="rId4"/>
    <sheet name="Actual Cost" sheetId="5" r:id="rId5"/>
    <sheet name="Average Cost" sheetId="6" r:id="rId6"/>
    <sheet name="Alternates" sheetId="7" r:id="rId7"/>
    <sheet name="Summary" sheetId="8" r:id="rId8"/>
  </sheets>
  <externalReferences>
    <externalReference r:id="rId11"/>
    <externalReference r:id="rId12"/>
    <externalReference r:id="rId13"/>
  </externalReferences>
  <definedNames>
    <definedName name="Name_Company" localSheetId="0">'[2]Inputs'!$E$140</definedName>
    <definedName name="Name_Company">'L'!$D$7</definedName>
    <definedName name="Name_Company\" localSheetId="0">'[1]L'!#REF!</definedName>
    <definedName name="Name_Model">'L'!$D$9</definedName>
    <definedName name="Name_Project" localSheetId="0">'[2]Inputs'!$E$142</definedName>
    <definedName name="Name_Project">'L'!$D$8</definedName>
    <definedName name="NameBaseCase">#REF!</definedName>
    <definedName name="_xlnm.Print_Area" localSheetId="4">'Actual Cost'!$A$1:$I$72</definedName>
    <definedName name="_xlnm.Print_Area" localSheetId="5">'Average Cost'!$A$1:$D$67</definedName>
    <definedName name="_xlnm.Print_Area" localSheetId="2">'Computation_Sheet'!$A$1:$DP$14</definedName>
    <definedName name="_xlnm.Print_Area" localSheetId="0">'Cover'!$B$3:$M$54</definedName>
    <definedName name="_xlnm.Print_Area" localSheetId="1">'L'!$A$1:$O$56</definedName>
    <definedName name="_xlnm.Print_Area" localSheetId="7">'Summary'!$A$1:$V$10</definedName>
    <definedName name="_xlnm.Print_Area" localSheetId="3">'User Guide'!$A$1:$V$14</definedName>
    <definedName name="Project_Name" localSheetId="0">'[1]L'!#REF!</definedName>
    <definedName name="Scenario">#REF!</definedName>
    <definedName name="Scenario_Name">#REF!</definedName>
  </definedNames>
  <calcPr fullCalcOnLoad="1"/>
</workbook>
</file>

<file path=xl/sharedStrings.xml><?xml version="1.0" encoding="utf-8"?>
<sst xmlns="http://schemas.openxmlformats.org/spreadsheetml/2006/main" count="441" uniqueCount="162">
  <si>
    <t>q)</t>
  </si>
  <si>
    <t>r)</t>
  </si>
  <si>
    <t>s)</t>
  </si>
  <si>
    <t>Name of Sub-Station</t>
  </si>
  <si>
    <t>Total Cost of Sub-Station (INR Crore)</t>
  </si>
  <si>
    <t>Please Select Computation_Sheet</t>
  </si>
  <si>
    <t>i</t>
  </si>
  <si>
    <t>No</t>
  </si>
  <si>
    <t>ii</t>
  </si>
  <si>
    <t>Mandatory Spares</t>
  </si>
  <si>
    <t>i)</t>
  </si>
  <si>
    <t>Central Electricity Regulatory Commission</t>
  </si>
  <si>
    <t xml:space="preserve">Capital Cost Benchmarking for Transmission Sub-Station </t>
  </si>
  <si>
    <t>CERC</t>
  </si>
  <si>
    <t>Capital  Cost Benchmarking</t>
  </si>
  <si>
    <t>Formatting of Headers / Dividers</t>
  </si>
  <si>
    <t>Sheet Header 1</t>
  </si>
  <si>
    <t>SheetHeader1</t>
  </si>
  <si>
    <t>Sheet Header 2</t>
  </si>
  <si>
    <t>Capital Cost Benchmarking</t>
  </si>
  <si>
    <t>SheetHeader2</t>
  </si>
  <si>
    <t>Sheet Header 3</t>
  </si>
  <si>
    <t>SheetHeader3</t>
  </si>
  <si>
    <t>Header 1</t>
  </si>
  <si>
    <t>Header1</t>
  </si>
  <si>
    <t>Header 2</t>
  </si>
  <si>
    <t>Header2</t>
  </si>
  <si>
    <t>Header 3</t>
  </si>
  <si>
    <t>Header3</t>
  </si>
  <si>
    <t>Inputs Divider</t>
  </si>
  <si>
    <t>Operational Assumptions</t>
  </si>
  <si>
    <t>Inputs_Divider</t>
  </si>
  <si>
    <t>Table Heading 2</t>
  </si>
  <si>
    <t>Table_Heading2</t>
  </si>
  <si>
    <t>Table Heading 3</t>
  </si>
  <si>
    <t>Table Heading 4</t>
  </si>
  <si>
    <t>Individual Cell Assumptions</t>
  </si>
  <si>
    <t>Standard Assumption</t>
  </si>
  <si>
    <t>Assumptions</t>
  </si>
  <si>
    <t>Offsheet Reference</t>
  </si>
  <si>
    <t>Offsheet</t>
  </si>
  <si>
    <t>Flex Cell</t>
  </si>
  <si>
    <t>Assumption_Flex</t>
  </si>
  <si>
    <t>Name Inputs</t>
  </si>
  <si>
    <t>Cost Type</t>
  </si>
  <si>
    <t>Technical_Input</t>
  </si>
  <si>
    <t>Technical Input</t>
  </si>
  <si>
    <t>Input</t>
  </si>
  <si>
    <t>Empy Cell</t>
  </si>
  <si>
    <t>Empty_Cell</t>
  </si>
  <si>
    <t>Background for Flag</t>
  </si>
  <si>
    <t>Flag</t>
  </si>
  <si>
    <t>Infrastructure</t>
  </si>
  <si>
    <t>Sub-Total</t>
  </si>
  <si>
    <t>Line Total</t>
  </si>
  <si>
    <t>Line_Summary</t>
  </si>
  <si>
    <t>Units</t>
  </si>
  <si>
    <t>USD</t>
  </si>
  <si>
    <t>Unit</t>
  </si>
  <si>
    <t>Operation Line (Non-Addition)</t>
  </si>
  <si>
    <t>Line_Operation</t>
  </si>
  <si>
    <t>Operation (Addition / Total)</t>
  </si>
  <si>
    <t>Line_Total</t>
  </si>
  <si>
    <t>Closing Balance</t>
  </si>
  <si>
    <t>Line_ClosingBal</t>
  </si>
  <si>
    <t>Key Line</t>
  </si>
  <si>
    <t>Line_Key</t>
  </si>
  <si>
    <t>Development Styles</t>
  </si>
  <si>
    <t>WIP</t>
  </si>
  <si>
    <t>W</t>
  </si>
  <si>
    <t>S.No.</t>
  </si>
  <si>
    <t>a)</t>
  </si>
  <si>
    <t>b)</t>
  </si>
  <si>
    <t>c)</t>
  </si>
  <si>
    <t>e)</t>
  </si>
  <si>
    <t>f)</t>
  </si>
  <si>
    <t>g)</t>
  </si>
  <si>
    <t>h)</t>
  </si>
  <si>
    <t>j)</t>
  </si>
  <si>
    <t>k)</t>
  </si>
  <si>
    <t>Transmission Substations</t>
  </si>
  <si>
    <t>Set</t>
  </si>
  <si>
    <t>l)</t>
  </si>
  <si>
    <t>m)</t>
  </si>
  <si>
    <t>n)</t>
  </si>
  <si>
    <t>o)</t>
  </si>
  <si>
    <t>p)</t>
  </si>
  <si>
    <t>L/S</t>
  </si>
  <si>
    <t>Alternates</t>
  </si>
  <si>
    <t>INR Crore</t>
  </si>
  <si>
    <t>Add</t>
  </si>
  <si>
    <t>Substract</t>
  </si>
  <si>
    <t>Nos</t>
  </si>
  <si>
    <t xml:space="preserve">C-14405-S162-3/P-154 &amp; 155/LOA-I/2571                              DT: 10-07-2008 </t>
  </si>
  <si>
    <t>C-33020-S162-1/CA-I/3004 Dated 27.03.2009</t>
  </si>
  <si>
    <t xml:space="preserve">Ballabhgarh </t>
  </si>
  <si>
    <t>Raipur</t>
  </si>
  <si>
    <t>Wardha</t>
  </si>
  <si>
    <t xml:space="preserve"> Name of Transmission line</t>
  </si>
  <si>
    <t xml:space="preserve">Ballabhgarh - Kanpur D/C  T/L </t>
  </si>
  <si>
    <t xml:space="preserve"> Lucknow - Gorakhpur D/C T/L </t>
  </si>
  <si>
    <t xml:space="preserve">Tehri - Meerath 765 S/C  kV </t>
  </si>
  <si>
    <t>Raipur-Raigrah D/C T/L</t>
  </si>
  <si>
    <t xml:space="preserve">Wadra -Raipur D/C line with Quad conductor </t>
  </si>
  <si>
    <t>% of  Compensation</t>
  </si>
  <si>
    <t>SF6 Bypass Circuit Breaker -3-Ph</t>
  </si>
  <si>
    <t>Protective Spark Gap - forced triggered</t>
  </si>
  <si>
    <t>Damping Cirucit</t>
  </si>
  <si>
    <t xml:space="preserve">Series Capacitor Bank </t>
  </si>
  <si>
    <t>Disconnecting and Bypass Isolators (Individual Pole operated) Double Break.</t>
  </si>
  <si>
    <t xml:space="preserve"> 3-Ph, with one earth switch</t>
  </si>
  <si>
    <t xml:space="preserve"> 3-Ph, Without earth switch</t>
  </si>
  <si>
    <t xml:space="preserve">Insulated platforms -3-Ph - Including Plot form &amp; BPS Etc </t>
  </si>
  <si>
    <t>Metal Oxide Varistor, (MOV) including 10% Spare</t>
  </si>
  <si>
    <t>Control &amp; Protection Equipment excluding signal column</t>
  </si>
  <si>
    <t>Current Transformer</t>
  </si>
  <si>
    <t>Platform to ground signal transmission system</t>
  </si>
  <si>
    <t>Power supply Cubicles including ACDB &amp; DCDB</t>
  </si>
  <si>
    <t>Power and Control cables including cables including cable accessories for both the banks</t>
  </si>
  <si>
    <t>Bus bar material including post insulators, disc insulator strings, Hardwares, Conductor, Aluminium Tube, GI wire, clamps and connectors, Earthig materials etc. for 3 phases for both the banks</t>
  </si>
  <si>
    <t>Galvanised Steel Structures for 3 phases for both the banks</t>
  </si>
  <si>
    <t>Surge Arrrestor (390kV) for 400kV system</t>
  </si>
  <si>
    <t>Air conditioned kiosks for two banks</t>
  </si>
  <si>
    <t>Fire Protection System</t>
  </si>
  <si>
    <t xml:space="preserve">Civil Engineering Works </t>
  </si>
  <si>
    <t>SF6 Bypass Circuit Breaker (3-Ph)</t>
  </si>
  <si>
    <t>Protective Spark Gap (forced triggered)</t>
  </si>
  <si>
    <t>Power supply Cubictes including ACDB &amp; DCDB</t>
  </si>
  <si>
    <t>Dismantling and re-erection of overhead stringing including insulator string along with necessary hardware etc. over the proposed installation of the series capacitor</t>
  </si>
  <si>
    <t>Name of  Equipment</t>
  </si>
  <si>
    <t>Lucknow</t>
  </si>
  <si>
    <t>Meerut</t>
  </si>
  <si>
    <t>C-13603-S162-3(R1)/LOA-I/2821DT: 03/02/2009</t>
  </si>
  <si>
    <t>C-46205-S162-1/CA-I/2905 DT:  01-12-2008</t>
  </si>
  <si>
    <t>Erection Charges</t>
  </si>
  <si>
    <t>Ref No.</t>
  </si>
  <si>
    <t>INR Lakh</t>
  </si>
  <si>
    <t>Average Rates</t>
  </si>
  <si>
    <t>BOQ &amp; Cost for Series Compensation</t>
  </si>
  <si>
    <t>Quantity</t>
  </si>
  <si>
    <t>Amount - INR</t>
  </si>
  <si>
    <t>Series Capacitor Bank (as per Tech Specification)</t>
  </si>
  <si>
    <t>3-Ph, with one earth switch</t>
  </si>
  <si>
    <t xml:space="preserve"> 3-Ph, Without eatth switch</t>
  </si>
  <si>
    <t>Insulated platforms (3-Ph)</t>
  </si>
  <si>
    <t xml:space="preserve"> Structures</t>
  </si>
  <si>
    <t>Platform Insulators including BPIs &amp; String Insulators</t>
  </si>
  <si>
    <t>Current Transformers</t>
  </si>
  <si>
    <t>Civil Works</t>
  </si>
  <si>
    <t>Sets</t>
  </si>
  <si>
    <t>Hard Cost</t>
  </si>
  <si>
    <t>Material Portion  in Rs lakhs</t>
  </si>
  <si>
    <t>Interest on Materials / equipments at 10.4048 %</t>
  </si>
  <si>
    <t>Total cost of Series compensation  in Rs Lakhs</t>
  </si>
  <si>
    <t>Name of Material &amp; Equipment</t>
  </si>
  <si>
    <t>Erection Chargers</t>
  </si>
  <si>
    <t>Rate 
(INR Lakhs)</t>
  </si>
  <si>
    <t>Series Compensation -1 - For D/C Line</t>
  </si>
  <si>
    <t>Series Compensation -2- For S/C Line</t>
  </si>
  <si>
    <t>Choose the Type of Compensation</t>
  </si>
  <si>
    <t xml:space="preserve">Select the type of compensation to be provided from drop down list in cell D8. </t>
  </si>
  <si>
    <t>Final Output shall be available in cell D11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</si>
</sst>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_(* #,##0.0_);_(* \(#,##0.0\);_(* &quot;-&quot;_);_(@_)"/>
    <numFmt numFmtId="171" formatCode="_(* #,##0.00_);_(* \(#,##0.00\);_(* &quot;-&quot;_);_(@_)"/>
    <numFmt numFmtId="172" formatCode="0.00000000"/>
    <numFmt numFmtId="173" formatCode="0.000000000000000%"/>
    <numFmt numFmtId="174" formatCode="0.0%"/>
    <numFmt numFmtId="175" formatCode="_(* #,##0.0_);_(* \(#,##0.0\);_(* &quot;-&quot;?_);_(@_)"/>
    <numFmt numFmtId="176" formatCode="&quot;Rs.&quot;\ #,##0_);\(&quot;Rs.&quot;\ #,##0\)"/>
    <numFmt numFmtId="177" formatCode="&quot;Rs.&quot;\ #,##0_);[Red]\(&quot;Rs.&quot;\ #,##0\)"/>
    <numFmt numFmtId="178" formatCode="&quot;Rs.&quot;\ #,##0.00_);\(&quot;Rs.&quot;\ #,##0.00\)"/>
    <numFmt numFmtId="179" formatCode="&quot;Rs.&quot;\ #,##0.00_);[Red]\(&quot;Rs.&quot;\ #,##0.00\)"/>
    <numFmt numFmtId="180" formatCode="_(&quot;Rs.&quot;\ * #,##0_);_(&quot;Rs.&quot;\ * \(#,##0\);_(&quot;Rs.&quot;\ * &quot;-&quot;_);_(@_)"/>
    <numFmt numFmtId="181" formatCode="_(&quot;Rs.&quot;\ * #,##0.00_);_(&quot;Rs.&quot;\ * \(#,##0.00\);_(&quot;Rs.&quot;\ * &quot;-&quot;??_);_(@_)"/>
    <numFmt numFmtId="182" formatCode="yyyy\-mm\-dd"/>
    <numFmt numFmtId="183" formatCode="[$-409]mmm/yy;@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/yy;@"/>
    <numFmt numFmtId="190" formatCode="_(* #,##0.000_);_(* \(#,##0.000\);_(* &quot;-&quot;??_);_(@_)"/>
    <numFmt numFmtId="191" formatCode="0.000000000000"/>
    <numFmt numFmtId="192" formatCode="0.00000000000"/>
    <numFmt numFmtId="193" formatCode="0.0000000000"/>
    <numFmt numFmtId="194" formatCode="0.000000000"/>
    <numFmt numFmtId="195" formatCode="[$-409]d\-mmm\-yy;@"/>
    <numFmt numFmtId="196" formatCode="[$-409]mmm\-yy;@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_);_(@_)"/>
    <numFmt numFmtId="200" formatCode="[$-409]dddd\,\ mmmm\ dd\,\ yyyy"/>
    <numFmt numFmtId="201" formatCode="[$-409]h:mm:ss\ AM/PM"/>
    <numFmt numFmtId="202" formatCode="mmm\-yyyy"/>
    <numFmt numFmtId="203" formatCode="_(* #,##0.00000_);_(* \(#,##0.00000\);_(* &quot;-&quot;??_);_(@_)"/>
    <numFmt numFmtId="204" formatCode="_(* #,##0.000000_);_(* \(#,##0.000000\);_(* &quot;-&quot;??_);_(@_)"/>
    <numFmt numFmtId="205" formatCode="#,##0.0"/>
    <numFmt numFmtId="206" formatCode="0.0000%"/>
    <numFmt numFmtId="207" formatCode="0.000%"/>
    <numFmt numFmtId="208" formatCode="#,##0_-;\ \(#,##0\);_-* &quot;-&quot;??;_-@_-"/>
    <numFmt numFmtId="209" formatCode="0.00\ &quot;x&quot;"/>
    <numFmt numFmtId="210" formatCode="&quot;Warning&quot;;&quot;Warning&quot;;&quot;OK&quot;"/>
    <numFmt numFmtId="211" formatCode="m/d;@"/>
    <numFmt numFmtId="212" formatCode="00000"/>
    <numFmt numFmtId="213" formatCode="0.00_);[Red]\(0.00\)"/>
    <numFmt numFmtId="214" formatCode="m/d/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55"/>
      <name val="Arial"/>
      <family val="0"/>
    </font>
    <font>
      <b/>
      <sz val="10"/>
      <color indexed="36"/>
      <name val="Arial"/>
      <family val="2"/>
    </font>
    <font>
      <sz val="10"/>
      <color indexed="23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5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36"/>
      <color indexed="46"/>
      <name val="Arial"/>
      <family val="2"/>
    </font>
    <font>
      <b/>
      <sz val="36"/>
      <color indexed="56"/>
      <name val="Arial"/>
      <family val="2"/>
    </font>
    <font>
      <b/>
      <sz val="26"/>
      <color indexed="46"/>
      <name val="Arial"/>
      <family val="2"/>
    </font>
    <font>
      <b/>
      <sz val="18"/>
      <color indexed="46"/>
      <name val="Arial"/>
      <family val="2"/>
    </font>
    <font>
      <b/>
      <sz val="12"/>
      <color indexed="55"/>
      <name val="Arial"/>
      <family val="2"/>
    </font>
    <font>
      <sz val="11"/>
      <color indexed="55"/>
      <name val="Arial"/>
      <family val="2"/>
    </font>
    <font>
      <sz val="10"/>
      <color indexed="62"/>
      <name val="Arial"/>
      <family val="0"/>
    </font>
    <font>
      <b/>
      <u val="single"/>
      <sz val="14"/>
      <name val="Arial"/>
      <family val="0"/>
    </font>
    <font>
      <sz val="11"/>
      <name val="Arial"/>
      <family val="0"/>
    </font>
    <font>
      <b/>
      <sz val="16"/>
      <color indexed="9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1"/>
      <name val="Arial"/>
      <family val="2"/>
    </font>
    <font>
      <b/>
      <sz val="14"/>
      <color indexed="51"/>
      <name val="Arial"/>
      <family val="2"/>
    </font>
    <font>
      <sz val="8"/>
      <name val="Calibri"/>
      <family val="2"/>
    </font>
    <font>
      <sz val="10"/>
      <color indexed="54"/>
      <name val="Arial"/>
      <family val="0"/>
    </font>
    <font>
      <sz val="16"/>
      <color indexed="55"/>
      <name val="Arial"/>
      <family val="2"/>
    </font>
    <font>
      <b/>
      <sz val="11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18" borderId="1" applyNumberFormat="0">
      <alignment/>
      <protection/>
    </xf>
    <xf numFmtId="0" fontId="40" fillId="8" borderId="2" applyNumberFormat="0">
      <alignment/>
      <protection/>
    </xf>
    <xf numFmtId="0" fontId="3" fillId="3" borderId="0" applyNumberFormat="0" applyBorder="0" applyAlignment="0" applyProtection="0"/>
    <xf numFmtId="0" fontId="4" fillId="20" borderId="3" applyNumberFormat="0" applyAlignment="0" applyProtection="0"/>
    <xf numFmtId="0" fontId="20" fillId="21" borderId="4">
      <alignment horizontal="center"/>
      <protection/>
    </xf>
    <xf numFmtId="210" fontId="21" fillId="22" borderId="5">
      <alignment horizontal="center"/>
      <protection/>
    </xf>
    <xf numFmtId="0" fontId="5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4" borderId="7" applyNumberFormat="0">
      <alignment/>
      <protection/>
    </xf>
    <xf numFmtId="0" fontId="22" fillId="25" borderId="8" applyNumberFormat="0" applyAlignment="0">
      <protection/>
    </xf>
    <xf numFmtId="0" fontId="6" fillId="0" borderId="0" applyNumberFormat="0" applyFill="0" applyBorder="0" applyAlignment="0" applyProtection="0"/>
    <xf numFmtId="0" fontId="0" fillId="26" borderId="0" applyNumberFormat="0" applyFont="0" applyAlignment="0">
      <protection/>
    </xf>
    <xf numFmtId="208" fontId="23" fillId="27" borderId="3">
      <alignment/>
      <protection/>
    </xf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28" borderId="5" applyNumberFormat="0" applyFont="0" applyAlignment="0">
      <protection/>
    </xf>
    <xf numFmtId="0" fontId="53" fillId="0" borderId="0">
      <alignment/>
      <protection/>
    </xf>
    <xf numFmtId="0" fontId="54" fillId="0" borderId="0">
      <alignment wrapText="1"/>
      <protection/>
    </xf>
    <xf numFmtId="0" fontId="50" fillId="0" borderId="0">
      <alignment wrapText="1"/>
      <protection/>
    </xf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>
      <alignment horizontal="left"/>
      <protection/>
    </xf>
    <xf numFmtId="0" fontId="8" fillId="7" borderId="3" applyNumberFormat="0" applyAlignment="0" applyProtection="0"/>
    <xf numFmtId="0" fontId="27" fillId="16" borderId="0">
      <alignment/>
      <protection/>
    </xf>
    <xf numFmtId="0" fontId="0" fillId="0" borderId="7" applyNumberFormat="0">
      <alignment/>
      <protection/>
    </xf>
    <xf numFmtId="0" fontId="0" fillId="0" borderId="12" applyNumberFormat="0" applyFont="0" applyFill="0" applyAlignment="0">
      <protection/>
    </xf>
    <xf numFmtId="0" fontId="41" fillId="0" borderId="13" applyNumberFormat="0" applyFill="0" applyAlignment="0">
      <protection/>
    </xf>
    <xf numFmtId="0" fontId="0" fillId="0" borderId="14" applyNumberFormat="0" applyFont="0" applyAlignment="0">
      <protection/>
    </xf>
    <xf numFmtId="43" fontId="26" fillId="28" borderId="7" applyNumberFormat="0">
      <alignment horizontal="left"/>
      <protection/>
    </xf>
    <xf numFmtId="0" fontId="0" fillId="0" borderId="15" applyNumberFormat="0" applyFont="0" applyFill="0" applyAlignment="0">
      <protection/>
    </xf>
    <xf numFmtId="0" fontId="9" fillId="0" borderId="16" applyNumberFormat="0" applyFill="0" applyAlignment="0" applyProtection="0"/>
    <xf numFmtId="0" fontId="10" fillId="29" borderId="0" applyNumberFormat="0" applyBorder="0" applyAlignment="0" applyProtection="0"/>
    <xf numFmtId="0" fontId="0" fillId="30" borderId="17" applyNumberFormat="0" applyFont="0" applyAlignment="0" applyProtection="0"/>
    <xf numFmtId="0" fontId="26" fillId="23" borderId="18" applyNumberFormat="0">
      <alignment/>
      <protection/>
    </xf>
    <xf numFmtId="0" fontId="11" fillId="20" borderId="19" applyNumberFormat="0" applyAlignment="0" applyProtection="0"/>
    <xf numFmtId="9" fontId="0" fillId="0" borderId="0" applyFont="0" applyFill="0" applyBorder="0" applyAlignment="0" applyProtection="0"/>
    <xf numFmtId="0" fontId="28" fillId="4" borderId="20" applyNumberFormat="0">
      <alignment horizontal="center"/>
      <protection/>
    </xf>
    <xf numFmtId="209" fontId="0" fillId="0" borderId="0" applyBorder="0">
      <alignment/>
      <protection/>
    </xf>
    <xf numFmtId="0" fontId="29" fillId="16" borderId="0">
      <alignment/>
      <protection/>
    </xf>
    <xf numFmtId="0" fontId="30" fillId="16" borderId="0">
      <alignment/>
      <protection/>
    </xf>
    <xf numFmtId="0" fontId="31" fillId="16" borderId="0">
      <alignment/>
      <protection/>
    </xf>
    <xf numFmtId="0" fontId="0" fillId="0" borderId="0" applyFont="0" applyFill="0" applyBorder="0" applyAlignment="0" applyProtection="0"/>
    <xf numFmtId="0" fontId="0" fillId="20" borderId="0">
      <alignment/>
      <protection/>
    </xf>
    <xf numFmtId="0" fontId="26" fillId="31" borderId="13" applyNumberFormat="0">
      <alignment horizontal="center" vertical="center"/>
      <protection/>
    </xf>
    <xf numFmtId="0" fontId="42" fillId="20" borderId="7">
      <alignment/>
      <protection/>
    </xf>
    <xf numFmtId="0" fontId="42" fillId="20" borderId="0">
      <alignment horizontal="center"/>
      <protection/>
    </xf>
    <xf numFmtId="0" fontId="26" fillId="16" borderId="7" applyNumberFormat="0">
      <alignment horizontal="center" vertical="center"/>
      <protection/>
    </xf>
    <xf numFmtId="0" fontId="21" fillId="28" borderId="5">
      <alignment horizontal="left"/>
      <protection/>
    </xf>
    <xf numFmtId="0" fontId="12" fillId="0" borderId="0" applyNumberFormat="0" applyFill="0" applyBorder="0" applyAlignment="0" applyProtection="0"/>
    <xf numFmtId="0" fontId="52" fillId="32" borderId="21" applyNumberFormat="0" applyAlignment="0" applyProtection="0"/>
    <xf numFmtId="0" fontId="21" fillId="0" borderId="0" applyNumberFormat="0">
      <alignment vertical="center" wrapText="1"/>
      <protection/>
    </xf>
    <xf numFmtId="0" fontId="13" fillId="0" borderId="0" applyNumberFormat="0" applyFill="0" applyBorder="0" applyAlignment="0" applyProtection="0"/>
    <xf numFmtId="0" fontId="32" fillId="33" borderId="2">
      <alignment horizontal="center"/>
      <protection/>
    </xf>
  </cellStyleXfs>
  <cellXfs count="182">
    <xf numFmtId="0" fontId="0" fillId="0" borderId="0" xfId="0" applyAlignment="1">
      <alignment/>
    </xf>
    <xf numFmtId="0" fontId="53" fillId="0" borderId="0" xfId="59">
      <alignment/>
      <protection/>
    </xf>
    <xf numFmtId="0" fontId="54" fillId="0" borderId="0" xfId="60">
      <alignment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 wrapText="1"/>
    </xf>
    <xf numFmtId="0" fontId="38" fillId="0" borderId="0" xfId="96" applyFont="1">
      <alignment vertical="center" wrapText="1"/>
      <protection/>
    </xf>
    <xf numFmtId="0" fontId="39" fillId="0" borderId="0" xfId="96" applyFont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16" borderId="30" xfId="84" applyFont="1" applyBorder="1">
      <alignment/>
      <protection/>
    </xf>
    <xf numFmtId="0" fontId="29" fillId="16" borderId="15" xfId="84" applyBorder="1">
      <alignment/>
      <protection/>
    </xf>
    <xf numFmtId="0" fontId="29" fillId="16" borderId="31" xfId="84" applyBorder="1">
      <alignment/>
      <protection/>
    </xf>
    <xf numFmtId="0" fontId="0" fillId="26" borderId="0" xfId="54" applyAlignment="1">
      <alignment/>
      <protection/>
    </xf>
    <xf numFmtId="0" fontId="30" fillId="16" borderId="32" xfId="85" applyFont="1" applyBorder="1">
      <alignment/>
      <protection/>
    </xf>
    <xf numFmtId="0" fontId="30" fillId="16" borderId="0" xfId="85" applyBorder="1">
      <alignment/>
      <protection/>
    </xf>
    <xf numFmtId="0" fontId="30" fillId="16" borderId="33" xfId="85" applyBorder="1">
      <alignment/>
      <protection/>
    </xf>
    <xf numFmtId="0" fontId="15" fillId="0" borderId="34" xfId="0" applyFont="1" applyBorder="1" applyAlignment="1">
      <alignment/>
    </xf>
    <xf numFmtId="0" fontId="17" fillId="0" borderId="34" xfId="0" applyFont="1" applyBorder="1" applyAlignment="1">
      <alignment/>
    </xf>
    <xf numFmtId="0" fontId="29" fillId="16" borderId="0" xfId="84">
      <alignment/>
      <protection/>
    </xf>
    <xf numFmtId="0" fontId="44" fillId="0" borderId="0" xfId="0" applyFont="1" applyAlignment="1">
      <alignment/>
    </xf>
    <xf numFmtId="0" fontId="30" fillId="16" borderId="0" xfId="85" applyFont="1">
      <alignment/>
      <protection/>
    </xf>
    <xf numFmtId="0" fontId="31" fillId="16" borderId="0" xfId="86">
      <alignment/>
      <protection/>
    </xf>
    <xf numFmtId="0" fontId="27" fillId="16" borderId="0" xfId="69">
      <alignment/>
      <protection/>
    </xf>
    <xf numFmtId="0" fontId="26" fillId="16" borderId="7" xfId="92" applyNumberFormat="1">
      <alignment horizontal="center" vertical="center"/>
      <protection/>
    </xf>
    <xf numFmtId="0" fontId="42" fillId="20" borderId="7" xfId="90" applyFill="1" applyBorder="1" applyAlignment="1">
      <alignment horizontal="center"/>
      <protection/>
    </xf>
    <xf numFmtId="0" fontId="42" fillId="20" borderId="0" xfId="91">
      <alignment horizontal="center"/>
      <protection/>
    </xf>
    <xf numFmtId="0" fontId="17" fillId="0" borderId="0" xfId="0" applyFont="1" applyBorder="1" applyAlignment="1">
      <alignment/>
    </xf>
    <xf numFmtId="0" fontId="19" fillId="18" borderId="1" xfId="40">
      <alignment/>
      <protection/>
    </xf>
    <xf numFmtId="0" fontId="0" fillId="0" borderId="0" xfId="0" applyFont="1" applyAlignment="1">
      <alignment/>
    </xf>
    <xf numFmtId="0" fontId="26" fillId="23" borderId="18" xfId="79">
      <alignment/>
      <protection/>
    </xf>
    <xf numFmtId="0" fontId="40" fillId="8" borderId="2" xfId="41">
      <alignment/>
      <protection/>
    </xf>
    <xf numFmtId="43" fontId="26" fillId="28" borderId="5" xfId="47" applyFont="1" applyFill="1" applyBorder="1" applyAlignment="1">
      <alignment horizontal="left"/>
    </xf>
    <xf numFmtId="0" fontId="0" fillId="24" borderId="7" xfId="51">
      <alignment/>
      <protection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7" borderId="0" xfId="88" applyFill="1">
      <alignment/>
      <protection/>
    </xf>
    <xf numFmtId="0" fontId="0" fillId="20" borderId="0" xfId="88">
      <alignment/>
      <protection/>
    </xf>
    <xf numFmtId="43" fontId="26" fillId="28" borderId="7" xfId="74">
      <alignment horizontal="left"/>
      <protection/>
    </xf>
    <xf numFmtId="0" fontId="21" fillId="0" borderId="0" xfId="96" applyAlignment="1">
      <alignment horizontal="left"/>
      <protection/>
    </xf>
    <xf numFmtId="0" fontId="0" fillId="0" borderId="14" xfId="73" applyFont="1" applyAlignment="1">
      <alignment/>
      <protection/>
    </xf>
    <xf numFmtId="0" fontId="0" fillId="0" borderId="35" xfId="0" applyBorder="1" applyAlignment="1">
      <alignment/>
    </xf>
    <xf numFmtId="0" fontId="0" fillId="0" borderId="15" xfId="75" applyAlignment="1">
      <alignment/>
      <protection/>
    </xf>
    <xf numFmtId="0" fontId="0" fillId="0" borderId="12" xfId="71" applyAlignment="1">
      <alignment/>
      <protection/>
    </xf>
    <xf numFmtId="0" fontId="41" fillId="0" borderId="13" xfId="72" applyAlignment="1">
      <alignment/>
      <protection/>
    </xf>
    <xf numFmtId="0" fontId="32" fillId="33" borderId="2" xfId="98">
      <alignment horizontal="center"/>
      <protection/>
    </xf>
    <xf numFmtId="0" fontId="29" fillId="16" borderId="0" xfId="84" applyAlignment="1">
      <alignment vertical="center"/>
      <protection/>
    </xf>
    <xf numFmtId="0" fontId="29" fillId="16" borderId="0" xfId="84" applyAlignment="1">
      <alignment horizontal="center" vertical="center"/>
      <protection/>
    </xf>
    <xf numFmtId="0" fontId="29" fillId="16" borderId="0" xfId="84" applyAlignment="1">
      <alignment vertical="center" wrapText="1"/>
      <protection/>
    </xf>
    <xf numFmtId="0" fontId="26" fillId="16" borderId="7" xfId="92">
      <alignment horizontal="center" vertical="center"/>
      <protection/>
    </xf>
    <xf numFmtId="0" fontId="0" fillId="0" borderId="0" xfId="0" applyAlignment="1">
      <alignment horizontal="center"/>
    </xf>
    <xf numFmtId="0" fontId="50" fillId="0" borderId="0" xfId="61">
      <alignment wrapText="1"/>
      <protection/>
    </xf>
    <xf numFmtId="0" fontId="0" fillId="0" borderId="0" xfId="0" applyFill="1" applyBorder="1" applyAlignment="1">
      <alignment/>
    </xf>
    <xf numFmtId="0" fontId="53" fillId="0" borderId="0" xfId="59" applyAlignment="1">
      <alignment vertical="center" wrapText="1"/>
      <protection/>
    </xf>
    <xf numFmtId="0" fontId="54" fillId="0" borderId="0" xfId="60" applyAlignment="1">
      <alignment vertical="center" wrapText="1"/>
      <protection/>
    </xf>
    <xf numFmtId="0" fontId="53" fillId="0" borderId="0" xfId="59" applyAlignment="1">
      <alignment horizontal="center" vertical="center"/>
      <protection/>
    </xf>
    <xf numFmtId="0" fontId="50" fillId="0" borderId="0" xfId="61" applyAlignment="1">
      <alignment vertical="center" wrapText="1"/>
      <protection/>
    </xf>
    <xf numFmtId="0" fontId="17" fillId="29" borderId="36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21" fillId="0" borderId="7" xfId="96" applyBorder="1">
      <alignment vertical="center" wrapText="1"/>
      <protection/>
    </xf>
    <xf numFmtId="43" fontId="26" fillId="0" borderId="0" xfId="47" applyFont="1" applyFill="1" applyBorder="1" applyAlignment="1">
      <alignment vertical="center" wrapText="1"/>
    </xf>
    <xf numFmtId="0" fontId="54" fillId="0" borderId="0" xfId="60" applyAlignment="1">
      <alignment horizontal="center" vertical="center" wrapText="1"/>
      <protection/>
    </xf>
    <xf numFmtId="0" fontId="30" fillId="16" borderId="37" xfId="85" applyBorder="1">
      <alignment/>
      <protection/>
    </xf>
    <xf numFmtId="0" fontId="30" fillId="16" borderId="38" xfId="85" applyBorder="1">
      <alignment/>
      <protection/>
    </xf>
    <xf numFmtId="43" fontId="47" fillId="0" borderId="0" xfId="47" applyFont="1" applyFill="1" applyBorder="1" applyAlignment="1">
      <alignment/>
    </xf>
    <xf numFmtId="43" fontId="48" fillId="0" borderId="0" xfId="47" applyFont="1" applyFill="1" applyBorder="1" applyAlignment="1">
      <alignment/>
    </xf>
    <xf numFmtId="43" fontId="46" fillId="34" borderId="0" xfId="47" applyFont="1" applyFill="1" applyAlignment="1">
      <alignment/>
    </xf>
    <xf numFmtId="43" fontId="29" fillId="34" borderId="0" xfId="47" applyFont="1" applyFill="1" applyAlignment="1">
      <alignment/>
    </xf>
    <xf numFmtId="0" fontId="0" fillId="0" borderId="0" xfId="0" applyBorder="1" applyAlignment="1">
      <alignment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30" fillId="16" borderId="0" xfId="85">
      <alignment/>
      <protection/>
    </xf>
    <xf numFmtId="0" fontId="30" fillId="16" borderId="0" xfId="85" applyAlignment="1">
      <alignment vertical="center" wrapText="1"/>
      <protection/>
    </xf>
    <xf numFmtId="0" fontId="31" fillId="16" borderId="0" xfId="86" applyAlignment="1">
      <alignment vertical="center" wrapText="1"/>
      <protection/>
    </xf>
    <xf numFmtId="2" fontId="14" fillId="0" borderId="0" xfId="0" applyNumberFormat="1" applyFont="1" applyFill="1" applyBorder="1" applyAlignment="1">
      <alignment horizontal="left" vertical="center" wrapText="1"/>
    </xf>
    <xf numFmtId="0" fontId="30" fillId="16" borderId="0" xfId="85" applyAlignment="1">
      <alignment vertical="center"/>
      <protection/>
    </xf>
    <xf numFmtId="0" fontId="31" fillId="16" borderId="0" xfId="86" applyAlignment="1">
      <alignment vertical="center"/>
      <protection/>
    </xf>
    <xf numFmtId="1" fontId="14" fillId="0" borderId="0" xfId="0" applyNumberFormat="1" applyFont="1" applyFill="1" applyBorder="1" applyAlignment="1">
      <alignment horizontal="center" vertical="center"/>
    </xf>
    <xf numFmtId="0" fontId="30" fillId="16" borderId="0" xfId="85" applyAlignment="1">
      <alignment horizontal="center" vertical="center"/>
      <protection/>
    </xf>
    <xf numFmtId="0" fontId="31" fillId="16" borderId="0" xfId="86" applyAlignment="1">
      <alignment horizontal="center" vertical="center"/>
      <protection/>
    </xf>
    <xf numFmtId="2" fontId="21" fillId="0" borderId="0" xfId="96" applyNumberFormat="1" applyAlignment="1">
      <alignment horizontal="center" vertical="center" wrapText="1"/>
      <protection/>
    </xf>
    <xf numFmtId="1" fontId="29" fillId="16" borderId="0" xfId="84" applyNumberFormat="1" applyAlignment="1">
      <alignment horizontal="left" vertical="center"/>
      <protection/>
    </xf>
    <xf numFmtId="1" fontId="30" fillId="16" borderId="0" xfId="85" applyNumberFormat="1" applyAlignment="1">
      <alignment horizontal="left" vertical="center"/>
      <protection/>
    </xf>
    <xf numFmtId="1" fontId="31" fillId="16" borderId="0" xfId="86" applyNumberFormat="1" applyAlignment="1">
      <alignment horizontal="left" vertical="center"/>
      <protection/>
    </xf>
    <xf numFmtId="0" fontId="50" fillId="0" borderId="0" xfId="61" applyAlignment="1">
      <alignment horizontal="center" vertical="center" wrapText="1"/>
      <protection/>
    </xf>
    <xf numFmtId="43" fontId="14" fillId="0" borderId="0" xfId="47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9" fillId="16" borderId="0" xfId="84">
      <alignment/>
      <protection/>
    </xf>
    <xf numFmtId="0" fontId="30" fillId="16" borderId="0" xfId="85">
      <alignment/>
      <protection/>
    </xf>
    <xf numFmtId="0" fontId="31" fillId="16" borderId="0" xfId="86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9" fillId="16" borderId="0" xfId="84" applyAlignment="1">
      <alignment horizontal="center"/>
      <protection/>
    </xf>
    <xf numFmtId="0" fontId="30" fillId="16" borderId="0" xfId="85" applyAlignment="1">
      <alignment horizontal="center"/>
      <protection/>
    </xf>
    <xf numFmtId="0" fontId="31" fillId="16" borderId="0" xfId="86" applyAlignment="1">
      <alignment horizontal="center"/>
      <protection/>
    </xf>
    <xf numFmtId="0" fontId="21" fillId="0" borderId="0" xfId="96" applyAlignment="1">
      <alignment horizontal="center" vertical="center" wrapText="1"/>
      <protection/>
    </xf>
    <xf numFmtId="0" fontId="53" fillId="0" borderId="0" xfId="59" applyAlignment="1">
      <alignment horizontal="center"/>
      <protection/>
    </xf>
    <xf numFmtId="0" fontId="15" fillId="0" borderId="0" xfId="5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92" applyFont="1" applyFill="1" applyBorder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96" applyFont="1" applyFill="1" applyBorder="1">
      <alignment vertical="center" wrapText="1"/>
      <protection/>
    </xf>
    <xf numFmtId="4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3" fontId="0" fillId="0" borderId="0" xfId="47" applyFont="1" applyFill="1" applyBorder="1" applyAlignment="1">
      <alignment vertical="center" wrapText="1"/>
    </xf>
    <xf numFmtId="0" fontId="0" fillId="0" borderId="0" xfId="92" applyFont="1" applyFill="1" applyBorder="1" applyAlignment="1">
      <alignment horizontal="left" vertical="center"/>
      <protection/>
    </xf>
    <xf numFmtId="9" fontId="14" fillId="0" borderId="0" xfId="81" applyFont="1" applyFill="1" applyBorder="1" applyAlignment="1">
      <alignment horizontal="right" vertical="center"/>
    </xf>
    <xf numFmtId="2" fontId="26" fillId="16" borderId="39" xfId="0" applyNumberFormat="1" applyFont="1" applyFill="1" applyBorder="1" applyAlignment="1">
      <alignment horizontal="center" vertical="center" wrapText="1"/>
    </xf>
    <xf numFmtId="2" fontId="26" fillId="16" borderId="40" xfId="0" applyNumberFormat="1" applyFont="1" applyFill="1" applyBorder="1" applyAlignment="1">
      <alignment horizontal="left" vertical="center" wrapText="1"/>
    </xf>
    <xf numFmtId="2" fontId="26" fillId="16" borderId="39" xfId="0" applyNumberFormat="1" applyFont="1" applyFill="1" applyBorder="1" applyAlignment="1">
      <alignment horizontal="left" vertical="center" wrapText="1"/>
    </xf>
    <xf numFmtId="9" fontId="26" fillId="16" borderId="41" xfId="81" applyFont="1" applyFill="1" applyBorder="1" applyAlignment="1">
      <alignment horizontal="left" vertical="center" wrapText="1"/>
    </xf>
    <xf numFmtId="9" fontId="26" fillId="16" borderId="41" xfId="81" applyFont="1" applyFill="1" applyBorder="1" applyAlignment="1">
      <alignment horizontal="center" vertical="center" wrapText="1"/>
    </xf>
    <xf numFmtId="0" fontId="53" fillId="0" borderId="0" xfId="59" applyAlignment="1">
      <alignment horizontal="left" vertical="center" wrapText="1"/>
      <protection/>
    </xf>
    <xf numFmtId="0" fontId="30" fillId="16" borderId="0" xfId="84" applyFont="1" applyAlignment="1">
      <alignment horizontal="center" vertical="center"/>
      <protection/>
    </xf>
    <xf numFmtId="0" fontId="30" fillId="16" borderId="0" xfId="84" applyFont="1" applyAlignment="1">
      <alignment vertical="center" wrapText="1"/>
      <protection/>
    </xf>
    <xf numFmtId="43" fontId="26" fillId="16" borderId="0" xfId="47" applyFont="1" applyFill="1" applyAlignment="1">
      <alignment vertical="center"/>
    </xf>
    <xf numFmtId="43" fontId="30" fillId="16" borderId="0" xfId="47" applyFont="1" applyFill="1" applyAlignment="1">
      <alignment horizontal="center" vertical="center"/>
    </xf>
    <xf numFmtId="0" fontId="31" fillId="16" borderId="0" xfId="86" applyBorder="1" applyAlignment="1">
      <alignment horizontal="left" indent="15"/>
      <protection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31" fillId="16" borderId="0" xfId="86" applyBorder="1" applyAlignment="1">
      <alignment horizontal="center"/>
      <protection/>
    </xf>
    <xf numFmtId="0" fontId="15" fillId="0" borderId="0" xfId="0" applyFont="1" applyBorder="1" applyAlignment="1">
      <alignment horizontal="center" vertical="center"/>
    </xf>
    <xf numFmtId="0" fontId="54" fillId="0" borderId="0" xfId="60" applyAlignment="1">
      <alignment horizontal="center" wrapText="1"/>
      <protection/>
    </xf>
    <xf numFmtId="0" fontId="50" fillId="0" borderId="0" xfId="61" applyAlignment="1">
      <alignment horizontal="center" wrapText="1"/>
      <protection/>
    </xf>
    <xf numFmtId="0" fontId="29" fillId="16" borderId="0" xfId="84" applyAlignment="1">
      <alignment wrapText="1"/>
      <protection/>
    </xf>
    <xf numFmtId="0" fontId="30" fillId="16" borderId="0" xfId="85" applyAlignment="1">
      <alignment wrapText="1"/>
      <protection/>
    </xf>
    <xf numFmtId="0" fontId="31" fillId="16" borderId="0" xfId="86" applyAlignment="1">
      <alignment wrapText="1"/>
      <protection/>
    </xf>
    <xf numFmtId="0" fontId="15" fillId="0" borderId="0" xfId="0" applyFont="1" applyBorder="1" applyAlignment="1">
      <alignment vertical="center" wrapText="1"/>
    </xf>
    <xf numFmtId="0" fontId="53" fillId="0" borderId="0" xfId="59" applyAlignment="1">
      <alignment wrapText="1"/>
      <protection/>
    </xf>
    <xf numFmtId="0" fontId="54" fillId="0" borderId="0" xfId="60" applyAlignment="1">
      <alignment wrapText="1"/>
      <protection/>
    </xf>
    <xf numFmtId="0" fontId="50" fillId="0" borderId="0" xfId="61" applyAlignment="1">
      <alignment wrapText="1"/>
      <protection/>
    </xf>
    <xf numFmtId="2" fontId="40" fillId="8" borderId="2" xfId="41" applyNumberFormat="1">
      <alignment/>
      <protection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9" fontId="26" fillId="0" borderId="0" xfId="92" applyNumberFormat="1" applyFill="1" applyBorder="1" applyAlignment="1">
      <alignment horizontal="center" vertical="center"/>
      <protection/>
    </xf>
    <xf numFmtId="9" fontId="26" fillId="0" borderId="0" xfId="92" applyNumberFormat="1" applyFill="1" applyBorder="1" applyAlignment="1">
      <alignment horizontal="center" vertical="center" wrapText="1"/>
      <protection/>
    </xf>
    <xf numFmtId="9" fontId="26" fillId="0" borderId="0" xfId="92" applyNumberFormat="1" applyFill="1" applyBorder="1">
      <alignment horizontal="center" vertical="center"/>
      <protection/>
    </xf>
    <xf numFmtId="9" fontId="26" fillId="16" borderId="7" xfId="92" applyNumberFormat="1" applyBorder="1" applyAlignment="1">
      <alignment horizontal="center" vertical="center"/>
      <protection/>
    </xf>
    <xf numFmtId="9" fontId="26" fillId="16" borderId="7" xfId="92" applyNumberFormat="1" applyBorder="1" applyAlignment="1">
      <alignment horizontal="center" vertical="center" wrapText="1"/>
      <protection/>
    </xf>
    <xf numFmtId="9" fontId="26" fillId="16" borderId="7" xfId="92" applyNumberFormat="1" applyBorder="1">
      <alignment horizontal="center" vertical="center"/>
      <protection/>
    </xf>
    <xf numFmtId="2" fontId="40" fillId="8" borderId="7" xfId="41" applyNumberFormat="1" applyBorder="1">
      <alignment/>
      <protection/>
    </xf>
    <xf numFmtId="0" fontId="30" fillId="16" borderId="0" xfId="86" applyFont="1" applyBorder="1" applyAlignment="1">
      <alignment horizontal="left"/>
      <protection/>
    </xf>
    <xf numFmtId="0" fontId="30" fillId="16" borderId="0" xfId="86" applyFont="1" applyBorder="1" applyAlignment="1">
      <alignment horizontal="left" indent="15"/>
      <protection/>
    </xf>
    <xf numFmtId="0" fontId="0" fillId="0" borderId="0" xfId="0" applyFont="1" applyBorder="1" applyAlignment="1">
      <alignment horizontal="center" vertical="center"/>
    </xf>
    <xf numFmtId="43" fontId="18" fillId="0" borderId="0" xfId="47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16" borderId="7" xfId="92" applyAlignment="1">
      <alignment horizontal="center" vertical="center" wrapText="1"/>
      <protection/>
    </xf>
    <xf numFmtId="43" fontId="17" fillId="0" borderId="7" xfId="0" applyNumberFormat="1" applyFont="1" applyBorder="1" applyAlignment="1">
      <alignment/>
    </xf>
    <xf numFmtId="0" fontId="26" fillId="0" borderId="7" xfId="92" applyFill="1" applyAlignment="1">
      <alignment horizontal="center" vertical="center" wrapText="1"/>
      <protection/>
    </xf>
    <xf numFmtId="43" fontId="14" fillId="29" borderId="0" xfId="47" applyFont="1" applyFill="1" applyBorder="1" applyAlignment="1">
      <alignment horizontal="center" vertical="center"/>
    </xf>
    <xf numFmtId="17" fontId="26" fillId="0" borderId="0" xfId="92" applyNumberFormat="1" applyFill="1" applyBorder="1">
      <alignment horizontal="center" vertical="center"/>
      <protection/>
    </xf>
    <xf numFmtId="17" fontId="26" fillId="0" borderId="0" xfId="92" applyNumberFormat="1" applyFill="1" applyBorder="1" applyAlignment="1">
      <alignment horizontal="center" vertical="center" wrapText="1"/>
      <protection/>
    </xf>
    <xf numFmtId="0" fontId="30" fillId="0" borderId="0" xfId="85" applyFill="1" applyBorder="1">
      <alignment/>
      <protection/>
    </xf>
    <xf numFmtId="196" fontId="17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8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ssumption" xfId="40"/>
    <cellStyle name="Assumption_Flex" xfId="41"/>
    <cellStyle name="Bad" xfId="42"/>
    <cellStyle name="Calculation" xfId="43"/>
    <cellStyle name="Case_Selector" xfId="44"/>
    <cellStyle name="Check" xfId="45"/>
    <cellStyle name="Check Cell" xfId="46"/>
    <cellStyle name="Comma" xfId="47"/>
    <cellStyle name="Comma [0]" xfId="48"/>
    <cellStyle name="Currency" xfId="49"/>
    <cellStyle name="Currency [0]" xfId="50"/>
    <cellStyle name="Empty_Cell" xfId="51"/>
    <cellStyle name="Error" xfId="52"/>
    <cellStyle name="Explanatory Text" xfId="53"/>
    <cellStyle name="Fill" xfId="54"/>
    <cellStyle name="Flag" xfId="55"/>
    <cellStyle name="Followed Hyperlink" xfId="56"/>
    <cellStyle name="Good" xfId="57"/>
    <cellStyle name="Grid" xfId="58"/>
    <cellStyle name="Header 1" xfId="59"/>
    <cellStyle name="Header 2" xfId="60"/>
    <cellStyle name="Header 3" xfId="61"/>
    <cellStyle name="Heading 1" xfId="62"/>
    <cellStyle name="Heading 2" xfId="63"/>
    <cellStyle name="Heading 3" xfId="64"/>
    <cellStyle name="Heading 4" xfId="65"/>
    <cellStyle name="Hyperlink" xfId="66"/>
    <cellStyle name="Info" xfId="67"/>
    <cellStyle name="Input" xfId="68"/>
    <cellStyle name="Inputs_Divider" xfId="69"/>
    <cellStyle name="InSheet" xfId="70"/>
    <cellStyle name="Line_ClosingBal" xfId="71"/>
    <cellStyle name="Line_Key" xfId="72"/>
    <cellStyle name="Line_Operation" xfId="73"/>
    <cellStyle name="Line_Summary" xfId="74"/>
    <cellStyle name="Line_Total" xfId="75"/>
    <cellStyle name="Linked Cell" xfId="76"/>
    <cellStyle name="Neutral" xfId="77"/>
    <cellStyle name="Note" xfId="78"/>
    <cellStyle name="OffSheet" xfId="79"/>
    <cellStyle name="Output" xfId="80"/>
    <cellStyle name="Percent" xfId="81"/>
    <cellStyle name="Query" xfId="82"/>
    <cellStyle name="Ratio" xfId="83"/>
    <cellStyle name="SheetHeader1" xfId="84"/>
    <cellStyle name="SheetHeader2" xfId="85"/>
    <cellStyle name="SheetHeader3" xfId="86"/>
    <cellStyle name="Style 1" xfId="87"/>
    <cellStyle name="Sub-Total" xfId="88"/>
    <cellStyle name="Table_Heading" xfId="89"/>
    <cellStyle name="Table_Heading 3" xfId="90"/>
    <cellStyle name="Table_Heading 4" xfId="91"/>
    <cellStyle name="Table_Heading2" xfId="92"/>
    <cellStyle name="Technical_Input" xfId="93"/>
    <cellStyle name="Title" xfId="94"/>
    <cellStyle name="Total" xfId="95"/>
    <cellStyle name="unit" xfId="96"/>
    <cellStyle name="Warning Text" xfId="97"/>
    <cellStyle name="WIP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37</xdr:row>
      <xdr:rowOff>104775</xdr:rowOff>
    </xdr:from>
    <xdr:to>
      <xdr:col>12</xdr:col>
      <xdr:colOff>0</xdr:colOff>
      <xdr:row>43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438275" y="7915275"/>
          <a:ext cx="6953250" cy="952500"/>
        </a:xfrm>
        <a:prstGeom prst="roundRect">
          <a:avLst/>
        </a:prstGeom>
        <a:solidFill>
          <a:srgbClr val="CC99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8</xdr:col>
      <xdr:colOff>523875</xdr:colOff>
      <xdr:row>19</xdr:row>
      <xdr:rowOff>95250</xdr:rowOff>
    </xdr:to>
    <xdr:pic>
      <xdr:nvPicPr>
        <xdr:cNvPr id="2" name="Picture 1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638300"/>
          <a:ext cx="1647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19050</xdr:rowOff>
    </xdr:from>
    <xdr:to>
      <xdr:col>4</xdr:col>
      <xdr:colOff>19050</xdr:colOff>
      <xdr:row>42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9914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38</xdr:row>
      <xdr:rowOff>19050</xdr:rowOff>
    </xdr:from>
    <xdr:to>
      <xdr:col>7</xdr:col>
      <xdr:colOff>561975</xdr:colOff>
      <xdr:row>43</xdr:row>
      <xdr:rowOff>38100</xdr:rowOff>
    </xdr:to>
    <xdr:pic>
      <xdr:nvPicPr>
        <xdr:cNvPr id="4" name="Picture 3" descr="PRDC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799147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38</xdr:row>
      <xdr:rowOff>0</xdr:rowOff>
    </xdr:from>
    <xdr:to>
      <xdr:col>11</xdr:col>
      <xdr:colOff>647700</xdr:colOff>
      <xdr:row>43</xdr:row>
      <xdr:rowOff>38100</xdr:rowOff>
    </xdr:to>
    <xdr:pic>
      <xdr:nvPicPr>
        <xdr:cNvPr id="5" name="Picture 9" descr="Evonik_300dpi_Screen_sRG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7972425"/>
          <a:ext cx="2352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CERC\Phase-II\KPMG%20Models\Transmission%20Lines\Transmission%20Lines_v%2019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cellaneous\Financial%20Models\Financial%20Model_Praveen\PF_Modelling_KPMG%20v3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CERC\Phase-II\PRDC\Sub-Station\Series%20Compensation\SERIES%20Compensation-V-1\AVP%20&amp;%20BO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"/>
      <sheetName val="L"/>
      <sheetName val="Computation_Sheet"/>
      <sheetName val="Search"/>
      <sheetName val="Actual Cost"/>
      <sheetName val="Escalated Cost"/>
      <sheetName val="Average Rates"/>
      <sheetName val="Indices &amp; PV"/>
      <sheetName val="Database"/>
      <sheetName val="Moose- Antifog-Very Hilly"/>
      <sheetName val="Moose-Antifog-Hilly"/>
      <sheetName val="Moose-Antifog-Plain"/>
      <sheetName val="Moose-Std-Very Hilly"/>
      <sheetName val="Moose-Std-Hilly"/>
      <sheetName val="Moose-Std-Plain"/>
      <sheetName val="Bersi-Antifog-Very Hilly"/>
      <sheetName val="Bersi-Antifog-Hilly"/>
      <sheetName val="Bersi-Antifog-Plain"/>
      <sheetName val="Besi-Std-Very Hilly"/>
      <sheetName val="Bersi-Std-Plain"/>
      <sheetName val="Bersi-Std-Hil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3">
        <row r="140">
          <cell r="E140" t="str">
            <v>Oil Co</v>
          </cell>
        </row>
        <row r="142">
          <cell r="E142" t="str">
            <v>On Shore Project 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P"/>
      <sheetName val="BOQ &amp; Cost"/>
      <sheetName val="Sheet3"/>
    </sheetNames>
    <sheetDataSet>
      <sheetData sheetId="0">
        <row r="14">
          <cell r="H14">
            <v>132.81100706996</v>
          </cell>
        </row>
        <row r="15">
          <cell r="H15">
            <v>74.31622570860199</v>
          </cell>
        </row>
        <row r="16">
          <cell r="H16">
            <v>185.0448054085</v>
          </cell>
        </row>
        <row r="17">
          <cell r="H17">
            <v>3.4741129935000004</v>
          </cell>
        </row>
        <row r="18">
          <cell r="H18">
            <v>26.222680735405007</v>
          </cell>
        </row>
        <row r="19">
          <cell r="H19">
            <v>3.1517733640000003</v>
          </cell>
        </row>
        <row r="25">
          <cell r="H25">
            <v>11.90633047</v>
          </cell>
        </row>
        <row r="27">
          <cell r="H27">
            <v>185.99461333333332</v>
          </cell>
        </row>
        <row r="36">
          <cell r="H36">
            <v>5.712319999999999</v>
          </cell>
        </row>
        <row r="47">
          <cell r="H47">
            <v>5.290593333333333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3:M54"/>
  <sheetViews>
    <sheetView showGridLines="0" zoomScale="50" zoomScaleNormal="50" workbookViewId="0" topLeftCell="A1">
      <selection activeCell="I21" sqref="I21"/>
    </sheetView>
  </sheetViews>
  <sheetFormatPr defaultColWidth="0" defaultRowHeight="0" customHeight="1" zeroHeight="1"/>
  <cols>
    <col min="1" max="1" width="12.140625" style="0" customWidth="1"/>
    <col min="2" max="10" width="9.7109375" style="0" customWidth="1"/>
    <col min="11" max="11" width="15.57421875" style="0" customWidth="1"/>
    <col min="12" max="12" width="10.7109375" style="0" customWidth="1"/>
    <col min="13" max="13" width="9.7109375" style="0" customWidth="1"/>
    <col min="14" max="14" width="11.28125" style="0" customWidth="1"/>
    <col min="15" max="16384" width="9.140625" style="0" hidden="1" customWidth="1"/>
  </cols>
  <sheetData>
    <row r="1" ht="12.75"/>
    <row r="2" ht="13.5" thickBot="1"/>
    <row r="3" spans="2:13" ht="16.5" customHeight="1" thickTop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2:13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2:13" ht="12.7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2:13" ht="12.7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2:13" ht="12.7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2:13" ht="12.7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2:13" ht="12.7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2:13" ht="12.7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2:13" ht="12.7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81" customHeight="1">
      <c r="B33" s="6"/>
      <c r="C33" s="7"/>
      <c r="D33" s="179" t="s">
        <v>11</v>
      </c>
      <c r="E33" s="179"/>
      <c r="F33" s="179"/>
      <c r="G33" s="179"/>
      <c r="H33" s="179"/>
      <c r="I33" s="179"/>
      <c r="J33" s="179"/>
      <c r="K33" s="179"/>
      <c r="L33" s="7"/>
      <c r="M33" s="8"/>
    </row>
    <row r="34" spans="2:13" ht="45">
      <c r="B34" s="6"/>
      <c r="C34" s="9"/>
      <c r="D34" s="178"/>
      <c r="E34" s="178"/>
      <c r="F34" s="178"/>
      <c r="G34" s="178"/>
      <c r="H34" s="178"/>
      <c r="I34" s="178"/>
      <c r="J34" s="178"/>
      <c r="K34" s="178"/>
      <c r="L34" s="10"/>
      <c r="M34" s="8"/>
    </row>
    <row r="35" spans="2:13" ht="47.25" customHeight="1">
      <c r="B35" s="6"/>
      <c r="C35" s="7"/>
      <c r="D35" s="180" t="s">
        <v>12</v>
      </c>
      <c r="E35" s="180"/>
      <c r="F35" s="180"/>
      <c r="G35" s="180"/>
      <c r="H35" s="180"/>
      <c r="I35" s="180"/>
      <c r="J35" s="180"/>
      <c r="K35" s="180"/>
      <c r="L35" s="7"/>
      <c r="M35" s="8"/>
    </row>
    <row r="36" spans="2:13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2:13" ht="12.75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2:13" ht="12.7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2:13" ht="12.7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2:13" ht="12.75" customHeight="1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2:13" ht="12.7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2:13" ht="12.75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5.75">
      <c r="B46" s="6"/>
      <c r="C46" s="11"/>
      <c r="D46" s="7"/>
      <c r="E46" s="7"/>
      <c r="F46" s="7"/>
      <c r="G46" s="7"/>
      <c r="J46" s="7"/>
      <c r="K46" s="7"/>
      <c r="L46" s="7"/>
      <c r="M46" s="8"/>
    </row>
    <row r="47" spans="2:13" ht="14.25">
      <c r="B47" s="6"/>
      <c r="C47" s="12"/>
      <c r="D47" s="7"/>
      <c r="E47" s="7"/>
      <c r="F47" s="7"/>
      <c r="G47" s="7"/>
      <c r="J47" s="13"/>
      <c r="K47" s="13"/>
      <c r="L47" s="7"/>
      <c r="M47" s="8"/>
    </row>
    <row r="48" spans="2:13" ht="14.25">
      <c r="B48" s="6"/>
      <c r="C48" s="12"/>
      <c r="D48" s="7"/>
      <c r="E48" s="7"/>
      <c r="F48" s="7"/>
      <c r="G48" s="7"/>
      <c r="J48" s="13"/>
      <c r="K48" s="13"/>
      <c r="L48" s="7"/>
      <c r="M48" s="8"/>
    </row>
    <row r="49" spans="2:13" ht="14.25">
      <c r="B49" s="6"/>
      <c r="C49" s="12"/>
      <c r="D49" s="7"/>
      <c r="E49" s="7"/>
      <c r="F49" s="7"/>
      <c r="G49" s="7"/>
      <c r="J49" s="13"/>
      <c r="K49" s="13"/>
      <c r="L49" s="7"/>
      <c r="M49" s="8"/>
    </row>
    <row r="50" spans="2:13" ht="14.25">
      <c r="B50" s="6"/>
      <c r="C50" s="12"/>
      <c r="D50" s="7"/>
      <c r="E50" s="7"/>
      <c r="F50" s="7"/>
      <c r="G50" s="7"/>
      <c r="J50" s="13"/>
      <c r="K50" s="13"/>
      <c r="L50" s="7"/>
      <c r="M50" s="8"/>
    </row>
    <row r="51" spans="2:13" ht="12.75" customHeight="1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2" spans="2:13" ht="12.75" customHeight="1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2:13" ht="12.75" customHeight="1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2:13" ht="12.75" customHeight="1" thickBot="1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</row>
    <row r="55" ht="12.75" customHeight="1" thickTop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password="C6B4" sheet="1" objects="1" scenarios="1"/>
  <mergeCells count="3">
    <mergeCell ref="D34:K34"/>
    <mergeCell ref="D33:K33"/>
    <mergeCell ref="D35:K3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workbookViewId="0" topLeftCell="A1">
      <selection activeCell="D1" sqref="D1"/>
    </sheetView>
  </sheetViews>
  <sheetFormatPr defaultColWidth="0" defaultRowHeight="0" customHeight="1" zeroHeight="1"/>
  <cols>
    <col min="1" max="1" width="5.140625" style="0" customWidth="1"/>
    <col min="2" max="2" width="34.57421875" style="0" bestFit="1" customWidth="1"/>
    <col min="3" max="3" width="4.140625" style="0" customWidth="1"/>
    <col min="4" max="4" width="38.140625" style="0" bestFit="1" customWidth="1"/>
    <col min="5" max="5" width="5.28125" style="0" customWidth="1"/>
    <col min="6" max="6" width="17.28125" style="0" bestFit="1" customWidth="1"/>
    <col min="7" max="15" width="9.140625" style="0" customWidth="1"/>
    <col min="16" max="16384" width="9.140625" style="0" hidden="1" customWidth="1"/>
  </cols>
  <sheetData>
    <row r="1" spans="1:15" ht="20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  <c r="M1" s="20"/>
      <c r="N1" s="20"/>
      <c r="O1" s="20"/>
    </row>
    <row r="2" spans="1:15" ht="15.75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0"/>
      <c r="M2" s="20"/>
      <c r="N2" s="20"/>
      <c r="O2" s="20"/>
    </row>
    <row r="3" ht="12.75" customHeight="1"/>
    <row r="4" ht="12.75" customHeight="1"/>
    <row r="5" spans="2:6" ht="16.5" thickBot="1">
      <c r="B5" s="24" t="s">
        <v>15</v>
      </c>
      <c r="C5" s="25"/>
      <c r="D5" s="25"/>
      <c r="E5" s="25"/>
      <c r="F5" s="25"/>
    </row>
    <row r="6" ht="12.75" customHeight="1"/>
    <row r="7" spans="2:6" ht="18">
      <c r="B7" t="s">
        <v>16</v>
      </c>
      <c r="D7" s="26" t="s">
        <v>13</v>
      </c>
      <c r="F7" s="27" t="s">
        <v>17</v>
      </c>
    </row>
    <row r="8" spans="2:6" ht="15.75">
      <c r="B8" t="s">
        <v>18</v>
      </c>
      <c r="D8" s="28" t="s">
        <v>19</v>
      </c>
      <c r="F8" s="27" t="s">
        <v>20</v>
      </c>
    </row>
    <row r="9" spans="2:6" ht="12.75" customHeight="1">
      <c r="B9" t="s">
        <v>21</v>
      </c>
      <c r="D9" s="29" t="s">
        <v>80</v>
      </c>
      <c r="F9" s="27" t="s">
        <v>22</v>
      </c>
    </row>
    <row r="10" ht="12.75" customHeight="1">
      <c r="F10" s="27"/>
    </row>
    <row r="11" spans="2:6" ht="15">
      <c r="B11" t="s">
        <v>23</v>
      </c>
      <c r="D11" s="1" t="s">
        <v>23</v>
      </c>
      <c r="F11" s="27" t="s">
        <v>24</v>
      </c>
    </row>
    <row r="12" spans="2:6" ht="12.75">
      <c r="B12" t="s">
        <v>25</v>
      </c>
      <c r="D12" s="2" t="s">
        <v>25</v>
      </c>
      <c r="F12" s="27" t="s">
        <v>26</v>
      </c>
    </row>
    <row r="13" spans="2:6" ht="12.75">
      <c r="B13" t="s">
        <v>27</v>
      </c>
      <c r="D13" s="58" t="s">
        <v>27</v>
      </c>
      <c r="F13" s="27" t="s">
        <v>28</v>
      </c>
    </row>
    <row r="14" ht="12.75" customHeight="1">
      <c r="F14" s="27"/>
    </row>
    <row r="15" spans="2:6" ht="19.5">
      <c r="B15" t="s">
        <v>29</v>
      </c>
      <c r="D15" s="30" t="s">
        <v>30</v>
      </c>
      <c r="F15" s="27" t="s">
        <v>31</v>
      </c>
    </row>
    <row r="16" ht="12.75" customHeight="1">
      <c r="F16" s="27"/>
    </row>
    <row r="17" spans="2:6" ht="12.75" customHeight="1">
      <c r="B17" t="s">
        <v>32</v>
      </c>
      <c r="D17" s="31" t="s">
        <v>32</v>
      </c>
      <c r="F17" s="27" t="s">
        <v>33</v>
      </c>
    </row>
    <row r="18" spans="2:6" ht="12.75" customHeight="1">
      <c r="B18" t="s">
        <v>34</v>
      </c>
      <c r="D18" s="32" t="s">
        <v>34</v>
      </c>
      <c r="F18" s="27"/>
    </row>
    <row r="19" spans="2:6" ht="12.75" customHeight="1">
      <c r="B19" t="s">
        <v>35</v>
      </c>
      <c r="D19" s="33" t="s">
        <v>35</v>
      </c>
      <c r="F19" s="27"/>
    </row>
    <row r="20" spans="2:6" ht="16.5" thickBot="1">
      <c r="B20" s="24" t="s">
        <v>36</v>
      </c>
      <c r="C20" s="25"/>
      <c r="D20" s="25"/>
      <c r="E20" s="25"/>
      <c r="F20" s="25"/>
    </row>
    <row r="21" spans="2:6" ht="12.75">
      <c r="B21" s="34"/>
      <c r="C21" s="34"/>
      <c r="D21" s="34"/>
      <c r="E21" s="34"/>
      <c r="F21" s="34"/>
    </row>
    <row r="22" spans="2:6" ht="12.75">
      <c r="B22" t="s">
        <v>37</v>
      </c>
      <c r="D22" s="35">
        <v>100</v>
      </c>
      <c r="F22" s="27" t="s">
        <v>38</v>
      </c>
    </row>
    <row r="23" ht="12.75" customHeight="1">
      <c r="F23" s="36"/>
    </row>
    <row r="24" spans="2:6" ht="12.75">
      <c r="B24" t="s">
        <v>39</v>
      </c>
      <c r="D24" s="37">
        <v>100</v>
      </c>
      <c r="E24" s="27"/>
      <c r="F24" s="27" t="s">
        <v>40</v>
      </c>
    </row>
    <row r="25" spans="4:6" ht="12.75">
      <c r="D25" s="27"/>
      <c r="E25" s="27"/>
      <c r="F25" s="27"/>
    </row>
    <row r="26" spans="2:6" ht="12.75">
      <c r="B26" t="s">
        <v>41</v>
      </c>
      <c r="D26" s="38">
        <v>100</v>
      </c>
      <c r="F26" s="27" t="s">
        <v>42</v>
      </c>
    </row>
    <row r="27" ht="12.75" customHeight="1">
      <c r="F27" s="36"/>
    </row>
    <row r="28" spans="2:6" ht="12.75">
      <c r="B28" t="s">
        <v>43</v>
      </c>
      <c r="D28" t="s">
        <v>44</v>
      </c>
      <c r="F28" s="27" t="s">
        <v>45</v>
      </c>
    </row>
    <row r="29" ht="12.75" customHeight="1">
      <c r="F29" s="36"/>
    </row>
    <row r="30" spans="2:6" ht="12.75">
      <c r="B30" t="s">
        <v>46</v>
      </c>
      <c r="D30" s="39">
        <v>1000</v>
      </c>
      <c r="F30" s="27" t="s">
        <v>47</v>
      </c>
    </row>
    <row r="31" ht="12.75">
      <c r="F31" s="27"/>
    </row>
    <row r="32" spans="2:6" ht="12.75" customHeight="1">
      <c r="B32" t="s">
        <v>48</v>
      </c>
      <c r="D32" s="40"/>
      <c r="F32" s="27" t="s">
        <v>49</v>
      </c>
    </row>
    <row r="33" ht="12.75" customHeight="1">
      <c r="F33" s="27"/>
    </row>
    <row r="34" spans="2:6" ht="12.75" customHeight="1">
      <c r="B34" t="s">
        <v>50</v>
      </c>
      <c r="D34">
        <v>0</v>
      </c>
      <c r="F34" s="27" t="s">
        <v>51</v>
      </c>
    </row>
    <row r="35" ht="12.75" customHeight="1">
      <c r="F35" s="27"/>
    </row>
    <row r="36" spans="2:6" ht="16.5" thickBot="1">
      <c r="B36" s="24" t="s">
        <v>52</v>
      </c>
      <c r="C36" s="25"/>
      <c r="D36" s="25"/>
      <c r="E36" s="25"/>
      <c r="F36" s="25"/>
    </row>
    <row r="37" spans="2:6" ht="15.75">
      <c r="B37" s="41"/>
      <c r="C37" s="34"/>
      <c r="D37" s="34"/>
      <c r="E37" s="34"/>
      <c r="F37" s="34"/>
    </row>
    <row r="38" spans="2:6" ht="12.75">
      <c r="B38" s="42" t="s">
        <v>53</v>
      </c>
      <c r="C38" s="34"/>
      <c r="D38" s="43" t="s">
        <v>53</v>
      </c>
      <c r="E38" s="34"/>
      <c r="F38" s="44" t="s">
        <v>53</v>
      </c>
    </row>
    <row r="39" spans="2:6" ht="12.75">
      <c r="B39" s="34"/>
      <c r="C39" s="34"/>
      <c r="D39" s="34"/>
      <c r="E39" s="34"/>
      <c r="F39" s="34"/>
    </row>
    <row r="40" spans="2:6" ht="12.75">
      <c r="B40" t="s">
        <v>54</v>
      </c>
      <c r="D40" s="45">
        <v>100</v>
      </c>
      <c r="F40" s="27" t="s">
        <v>55</v>
      </c>
    </row>
    <row r="41" ht="12.75" customHeight="1">
      <c r="F41" s="36"/>
    </row>
    <row r="42" spans="2:6" ht="12.75">
      <c r="B42" t="s">
        <v>56</v>
      </c>
      <c r="D42" s="46" t="s">
        <v>57</v>
      </c>
      <c r="F42" s="27" t="s">
        <v>58</v>
      </c>
    </row>
    <row r="43" ht="12.75">
      <c r="F43" s="27"/>
    </row>
    <row r="44" spans="2:6" ht="12.75">
      <c r="B44" t="s">
        <v>59</v>
      </c>
      <c r="D44" s="47">
        <v>100</v>
      </c>
      <c r="F44" s="27" t="s">
        <v>60</v>
      </c>
    </row>
    <row r="45" spans="4:6" ht="12.75" customHeight="1">
      <c r="D45" s="48"/>
      <c r="F45" s="27"/>
    </row>
    <row r="46" spans="2:6" ht="12.75" customHeight="1">
      <c r="B46" t="s">
        <v>61</v>
      </c>
      <c r="D46" s="49">
        <v>100</v>
      </c>
      <c r="F46" s="27" t="s">
        <v>62</v>
      </c>
    </row>
    <row r="47" ht="12.75" customHeight="1">
      <c r="F47" s="27"/>
    </row>
    <row r="48" spans="2:6" ht="13.5" thickBot="1">
      <c r="B48" t="s">
        <v>63</v>
      </c>
      <c r="D48" s="50">
        <v>100</v>
      </c>
      <c r="F48" s="27" t="s">
        <v>64</v>
      </c>
    </row>
    <row r="49" ht="13.5" thickTop="1">
      <c r="F49" s="27"/>
    </row>
    <row r="50" spans="2:6" ht="12.75" customHeight="1">
      <c r="B50" t="s">
        <v>65</v>
      </c>
      <c r="D50" s="51">
        <v>100</v>
      </c>
      <c r="F50" s="27" t="s">
        <v>66</v>
      </c>
    </row>
    <row r="51" ht="12.75" customHeight="1">
      <c r="F51" s="27"/>
    </row>
    <row r="52" spans="2:6" ht="16.5" thickBot="1">
      <c r="B52" s="24" t="s">
        <v>67</v>
      </c>
      <c r="C52" s="25"/>
      <c r="D52" s="25"/>
      <c r="E52" s="25"/>
      <c r="F52" s="25"/>
    </row>
    <row r="53" ht="12.75" customHeight="1">
      <c r="F53" s="36"/>
    </row>
    <row r="54" spans="2:6" ht="12.75">
      <c r="B54" t="s">
        <v>68</v>
      </c>
      <c r="D54" s="52" t="s">
        <v>69</v>
      </c>
      <c r="F54" s="27" t="s">
        <v>68</v>
      </c>
    </row>
    <row r="55" ht="12.75" customHeight="1">
      <c r="F55" s="3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selectLockedCells="1" selectUnlockedCells="1"/>
  <printOptions/>
  <pageMargins left="0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CT14"/>
  <sheetViews>
    <sheetView zoomScale="75" zoomScaleNormal="75" workbookViewId="0" topLeftCell="A2">
      <selection activeCell="A7" sqref="A7"/>
    </sheetView>
  </sheetViews>
  <sheetFormatPr defaultColWidth="9.140625" defaultRowHeight="12.75"/>
  <cols>
    <col min="3" max="3" width="33.28125" style="0" bestFit="1" customWidth="1"/>
    <col min="4" max="4" width="39.8515625" style="0" customWidth="1"/>
    <col min="5" max="5" width="29.00390625" style="0" customWidth="1"/>
    <col min="6" max="6" width="23.421875" style="0" customWidth="1"/>
    <col min="14" max="14" width="13.28125" style="0" bestFit="1" customWidth="1"/>
  </cols>
  <sheetData>
    <row r="1" s="26" customFormat="1" ht="18">
      <c r="A1" s="26" t="str">
        <f>Alternates!A1</f>
        <v>CERC</v>
      </c>
    </row>
    <row r="2" s="79" customFormat="1" ht="15.75">
      <c r="A2" s="79" t="str">
        <f>Alternates!A2</f>
        <v>Capital Cost Benchmarking</v>
      </c>
    </row>
    <row r="3" s="29" customFormat="1" ht="15">
      <c r="A3" s="29" t="str">
        <f>Alternates!A3</f>
        <v>Transmission Substations</v>
      </c>
    </row>
    <row r="4" ht="10.5" customHeight="1"/>
    <row r="5" spans="6:98" s="59" customFormat="1" ht="12.75"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5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</row>
    <row r="6" spans="2:4" s="59" customFormat="1" ht="15.75">
      <c r="B6" s="176"/>
      <c r="C6" s="176"/>
      <c r="D6" s="177"/>
    </row>
    <row r="7" ht="13.5" thickBot="1"/>
    <row r="8" spans="2:4" ht="16.5" thickBot="1">
      <c r="B8" s="69" t="s">
        <v>159</v>
      </c>
      <c r="C8" s="70"/>
      <c r="D8" s="64" t="s">
        <v>158</v>
      </c>
    </row>
    <row r="10" spans="14:15" ht="12.75">
      <c r="N10" t="s">
        <v>90</v>
      </c>
      <c r="O10">
        <v>1</v>
      </c>
    </row>
    <row r="11" spans="2:15" ht="18">
      <c r="B11" s="73" t="s">
        <v>4</v>
      </c>
      <c r="C11" s="74"/>
      <c r="D11" s="73">
        <f>SUMIF(Summary!D7:E7,Computation_Sheet!D8,Summary!D8:E8)</f>
        <v>15.016772456862691</v>
      </c>
      <c r="N11" t="s">
        <v>91</v>
      </c>
      <c r="O11">
        <v>-1</v>
      </c>
    </row>
    <row r="12" spans="2:4" ht="18">
      <c r="B12" s="71"/>
      <c r="C12" s="72"/>
      <c r="D12" s="71"/>
    </row>
    <row r="13" ht="51">
      <c r="N13" s="170" t="s">
        <v>157</v>
      </c>
    </row>
    <row r="14" spans="14:15" ht="51">
      <c r="N14" s="170" t="s">
        <v>158</v>
      </c>
      <c r="O14" s="172"/>
    </row>
  </sheetData>
  <sheetProtection/>
  <dataValidations count="1">
    <dataValidation type="list" allowBlank="1" showInputMessage="1" showErrorMessage="1" sqref="D8">
      <formula1>$N$13:$N$14</formula1>
    </dataValidation>
  </dataValidations>
  <printOptions/>
  <pageMargins left="0" right="0.75" top="1" bottom="1" header="0.5" footer="0.5"/>
  <pageSetup orientation="portrait" paperSize="9"/>
  <colBreaks count="1" manualBreakCount="1">
    <brk id="16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view="pageLayout" workbookViewId="0" topLeftCell="A1">
      <selection activeCell="E18" sqref="E18"/>
    </sheetView>
  </sheetViews>
  <sheetFormatPr defaultColWidth="9.140625" defaultRowHeight="12.75"/>
  <cols>
    <col min="2" max="2" width="8.7109375" style="0" customWidth="1"/>
    <col min="3" max="3" width="77.140625" style="0" customWidth="1"/>
    <col min="4" max="4" width="12.57421875" style="0" customWidth="1"/>
    <col min="5" max="5" width="16.421875" style="0" customWidth="1"/>
    <col min="6" max="8" width="14.28125" style="0" customWidth="1"/>
    <col min="9" max="12" width="14.8515625" style="0" customWidth="1"/>
  </cols>
  <sheetData>
    <row r="1" s="26" customFormat="1" ht="18">
      <c r="A1" s="26" t="str">
        <f>Alternates!A1</f>
        <v>CERC</v>
      </c>
    </row>
    <row r="2" s="79" customFormat="1" ht="15.75">
      <c r="A2" s="79" t="str">
        <f>Alternates!A2</f>
        <v>Capital Cost Benchmarking</v>
      </c>
    </row>
    <row r="3" s="29" customFormat="1" ht="15">
      <c r="A3" s="29" t="str">
        <f>Alternates!A3</f>
        <v>Transmission Substations</v>
      </c>
    </row>
    <row r="4" ht="13.5" customHeight="1"/>
    <row r="5" spans="1:5" s="114" customFormat="1" ht="15.75">
      <c r="A5" s="94"/>
      <c r="B5" s="112"/>
      <c r="C5" s="113"/>
      <c r="D5" s="113"/>
      <c r="E5" s="113"/>
    </row>
    <row r="6" spans="2:5" s="114" customFormat="1" ht="12.75">
      <c r="B6" s="113"/>
      <c r="C6" s="113"/>
      <c r="D6" s="113"/>
      <c r="E6" s="113"/>
    </row>
    <row r="7" spans="2:5" s="114" customFormat="1" ht="21" customHeight="1">
      <c r="B7" s="115">
        <v>1</v>
      </c>
      <c r="C7" s="121" t="s">
        <v>5</v>
      </c>
      <c r="D7" s="115"/>
      <c r="E7" s="115"/>
    </row>
    <row r="8" spans="2:5" s="114" customFormat="1" ht="28.5" customHeight="1">
      <c r="B8" s="116">
        <v>2</v>
      </c>
      <c r="C8" s="117" t="s">
        <v>160</v>
      </c>
      <c r="D8" s="118"/>
      <c r="E8" s="118"/>
    </row>
    <row r="9" spans="2:3" s="114" customFormat="1" ht="23.25" customHeight="1">
      <c r="B9" s="119">
        <v>3</v>
      </c>
      <c r="C9" s="114" t="s">
        <v>161</v>
      </c>
    </row>
    <row r="10" s="114" customFormat="1" ht="12.75">
      <c r="B10" s="119"/>
    </row>
    <row r="11" s="114" customFormat="1" ht="12.75"/>
    <row r="12" s="114" customFormat="1" ht="12.75"/>
    <row r="13" s="114" customFormat="1" ht="12.75"/>
    <row r="14" s="114" customFormat="1" ht="12.75"/>
    <row r="15" spans="5:22" s="113" customFormat="1" ht="12.75" customHeight="1">
      <c r="E15" s="120"/>
      <c r="F15" s="120"/>
      <c r="H15" s="120"/>
      <c r="J15" s="120"/>
      <c r="L15" s="120"/>
      <c r="N15" s="120"/>
      <c r="P15" s="120"/>
      <c r="R15" s="120"/>
      <c r="T15" s="120"/>
      <c r="V15" s="120"/>
    </row>
    <row r="16" s="114" customFormat="1" ht="12.75"/>
    <row r="17" s="114" customFormat="1" ht="12.75"/>
    <row r="18" s="114" customFormat="1" ht="12.75"/>
    <row r="19" s="114" customFormat="1" ht="12.75"/>
    <row r="20" s="114" customFormat="1" ht="12.75"/>
    <row r="21" s="114" customFormat="1" ht="12.75"/>
    <row r="22" s="114" customFormat="1" ht="12.75"/>
    <row r="23" s="114" customFormat="1" ht="12.75"/>
    <row r="24" s="114" customFormat="1" ht="12.75"/>
    <row r="25" s="114" customFormat="1" ht="12.75"/>
    <row r="26" s="114" customFormat="1" ht="12.75"/>
  </sheetData>
  <sheetProtection/>
  <printOptions/>
  <pageMargins left="0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C2" sqref="C2"/>
    </sheetView>
  </sheetViews>
  <sheetFormatPr defaultColWidth="9.00390625" defaultRowHeight="12.75"/>
  <cols>
    <col min="1" max="1" width="9.00390625" style="77" customWidth="1"/>
    <col min="2" max="2" width="10.421875" style="85" customWidth="1"/>
    <col min="3" max="3" width="66.7109375" style="82" customWidth="1"/>
    <col min="4" max="4" width="17.7109375" style="82" customWidth="1"/>
    <col min="5" max="5" width="18.00390625" style="76" customWidth="1"/>
    <col min="6" max="6" width="23.421875" style="78" customWidth="1"/>
    <col min="7" max="7" width="23.57421875" style="78" customWidth="1"/>
    <col min="8" max="8" width="17.7109375" style="77" customWidth="1"/>
    <col min="9" max="9" width="20.421875" style="77" customWidth="1"/>
    <col min="10" max="16384" width="9.00390625" style="77" customWidth="1"/>
  </cols>
  <sheetData>
    <row r="1" spans="1:5" s="53" customFormat="1" ht="18">
      <c r="A1" s="89" t="str">
        <f>Name_Company</f>
        <v>CERC</v>
      </c>
      <c r="B1" s="54"/>
      <c r="C1" s="55"/>
      <c r="D1" s="55"/>
      <c r="E1" s="54"/>
    </row>
    <row r="2" spans="1:5" s="83" customFormat="1" ht="15.75">
      <c r="A2" s="90" t="str">
        <f>Name_Project</f>
        <v>Capital Cost Benchmarking</v>
      </c>
      <c r="B2" s="86"/>
      <c r="C2" s="80"/>
      <c r="D2" s="80"/>
      <c r="E2" s="86"/>
    </row>
    <row r="3" spans="1:5" s="84" customFormat="1" ht="15">
      <c r="A3" s="91" t="str">
        <f>Name_Model</f>
        <v>Transmission Substations</v>
      </c>
      <c r="B3" s="87"/>
      <c r="C3" s="81"/>
      <c r="D3" s="81"/>
      <c r="E3" s="87"/>
    </row>
    <row r="5" spans="2:9" ht="51">
      <c r="B5" s="124"/>
      <c r="C5" s="124" t="s">
        <v>135</v>
      </c>
      <c r="D5" s="124"/>
      <c r="E5" s="124" t="s">
        <v>93</v>
      </c>
      <c r="F5" s="124" t="s">
        <v>93</v>
      </c>
      <c r="G5" s="124" t="s">
        <v>132</v>
      </c>
      <c r="H5" s="124" t="s">
        <v>133</v>
      </c>
      <c r="I5" s="124" t="s">
        <v>94</v>
      </c>
    </row>
    <row r="6" spans="2:9" ht="12.75">
      <c r="B6" s="125"/>
      <c r="C6" s="125" t="s">
        <v>3</v>
      </c>
      <c r="D6" s="125"/>
      <c r="E6" s="123" t="s">
        <v>95</v>
      </c>
      <c r="F6" s="123" t="s">
        <v>130</v>
      </c>
      <c r="G6" s="123" t="s">
        <v>131</v>
      </c>
      <c r="H6" s="123" t="s">
        <v>96</v>
      </c>
      <c r="I6" s="123" t="s">
        <v>97</v>
      </c>
    </row>
    <row r="7" spans="2:9" ht="25.5">
      <c r="B7" s="125"/>
      <c r="C7" s="125" t="s">
        <v>98</v>
      </c>
      <c r="D7" s="125"/>
      <c r="E7" s="123" t="s">
        <v>99</v>
      </c>
      <c r="F7" s="123" t="s">
        <v>100</v>
      </c>
      <c r="G7" s="123" t="s">
        <v>101</v>
      </c>
      <c r="H7" s="123" t="s">
        <v>102</v>
      </c>
      <c r="I7" s="123" t="s">
        <v>103</v>
      </c>
    </row>
    <row r="8" spans="2:9" s="122" customFormat="1" ht="12.75">
      <c r="B8" s="126"/>
      <c r="C8" s="126" t="s">
        <v>104</v>
      </c>
      <c r="D8" s="126"/>
      <c r="E8" s="127">
        <v>0.4</v>
      </c>
      <c r="F8" s="127">
        <v>0.3</v>
      </c>
      <c r="G8" s="127">
        <v>0.5</v>
      </c>
      <c r="H8" s="127">
        <v>0.4</v>
      </c>
      <c r="I8" s="127">
        <v>0.4</v>
      </c>
    </row>
    <row r="9" spans="5:7" ht="12.75">
      <c r="E9" s="77"/>
      <c r="F9" s="77"/>
      <c r="G9" s="77"/>
    </row>
    <row r="10" spans="2:9" ht="18">
      <c r="B10" s="129" t="s">
        <v>70</v>
      </c>
      <c r="C10" s="130" t="s">
        <v>129</v>
      </c>
      <c r="D10" s="129" t="s">
        <v>58</v>
      </c>
      <c r="E10" s="53"/>
      <c r="F10" s="53"/>
      <c r="G10" s="53"/>
      <c r="H10" s="53"/>
      <c r="I10" s="53"/>
    </row>
    <row r="11" spans="2:9" ht="15">
      <c r="B11" s="62">
        <v>1</v>
      </c>
      <c r="C11" s="128" t="s">
        <v>105</v>
      </c>
      <c r="D11" s="88" t="s">
        <v>136</v>
      </c>
      <c r="E11" s="76">
        <v>101.00847786815999</v>
      </c>
      <c r="F11" s="76">
        <v>86.24829430416</v>
      </c>
      <c r="G11" s="76">
        <v>142.24294</v>
      </c>
      <c r="H11" s="77">
        <v>87.03711097136001</v>
      </c>
      <c r="I11" s="77">
        <v>51.77</v>
      </c>
    </row>
    <row r="12" spans="2:7" ht="15">
      <c r="B12" s="62"/>
      <c r="C12" s="128"/>
      <c r="F12" s="76"/>
      <c r="G12" s="76"/>
    </row>
    <row r="13" spans="2:9" ht="15">
      <c r="B13" s="62">
        <v>2</v>
      </c>
      <c r="C13" s="128" t="s">
        <v>106</v>
      </c>
      <c r="D13" s="88" t="s">
        <v>136</v>
      </c>
      <c r="E13" s="76">
        <v>172.85165230791998</v>
      </c>
      <c r="F13" s="76">
        <v>104.72746048888</v>
      </c>
      <c r="G13" s="76">
        <v>203.70207002200002</v>
      </c>
      <c r="H13" s="77">
        <v>129.84136456116002</v>
      </c>
      <c r="I13" s="77">
        <v>159.875570477</v>
      </c>
    </row>
    <row r="14" spans="2:7" ht="15">
      <c r="B14" s="62"/>
      <c r="C14" s="128"/>
      <c r="F14" s="76"/>
      <c r="G14" s="76"/>
    </row>
    <row r="15" spans="2:9" ht="15">
      <c r="B15" s="62">
        <v>3</v>
      </c>
      <c r="C15" s="128" t="s">
        <v>107</v>
      </c>
      <c r="D15" s="88" t="s">
        <v>136</v>
      </c>
      <c r="E15" s="76">
        <v>70.33455454728</v>
      </c>
      <c r="F15" s="76">
        <v>87.62988287472</v>
      </c>
      <c r="G15" s="76">
        <v>72.74901811400001</v>
      </c>
      <c r="H15" s="77">
        <v>20.33534244936</v>
      </c>
      <c r="I15" s="77">
        <v>53.64553379</v>
      </c>
    </row>
    <row r="16" spans="2:7" ht="15">
      <c r="B16" s="62"/>
      <c r="C16" s="128"/>
      <c r="F16" s="76"/>
      <c r="G16" s="76"/>
    </row>
    <row r="17" spans="2:9" ht="15">
      <c r="B17" s="62">
        <v>4</v>
      </c>
      <c r="C17" s="128" t="s">
        <v>108</v>
      </c>
      <c r="D17" s="88" t="s">
        <v>136</v>
      </c>
      <c r="E17" s="76">
        <v>366.38986304799994</v>
      </c>
      <c r="F17" s="76">
        <v>393.17285748800003</v>
      </c>
      <c r="G17" s="76">
        <v>328.668111496</v>
      </c>
      <c r="I17" s="77">
        <v>678.66807</v>
      </c>
    </row>
    <row r="18" spans="2:7" ht="15">
      <c r="B18" s="62"/>
      <c r="C18" s="128"/>
      <c r="F18" s="76"/>
      <c r="G18" s="76"/>
    </row>
    <row r="19" spans="2:7" ht="30">
      <c r="B19" s="62">
        <v>5</v>
      </c>
      <c r="C19" s="128" t="s">
        <v>109</v>
      </c>
      <c r="D19" s="88" t="s">
        <v>136</v>
      </c>
      <c r="F19" s="76"/>
      <c r="G19" s="76"/>
    </row>
    <row r="20" spans="2:9" ht="12.75">
      <c r="B20" s="68" t="s">
        <v>71</v>
      </c>
      <c r="C20" s="61" t="s">
        <v>110</v>
      </c>
      <c r="D20" s="88" t="s">
        <v>136</v>
      </c>
      <c r="E20" s="76">
        <v>8.270038576000001</v>
      </c>
      <c r="F20" s="76">
        <v>8.956437704</v>
      </c>
      <c r="G20" s="76">
        <v>8.895101674</v>
      </c>
      <c r="H20" s="77">
        <v>31.890838974700003</v>
      </c>
      <c r="I20" s="77">
        <v>3.090055528</v>
      </c>
    </row>
    <row r="21" spans="2:9" ht="12.75">
      <c r="B21" s="68" t="s">
        <v>72</v>
      </c>
      <c r="C21" s="61" t="s">
        <v>111</v>
      </c>
      <c r="D21" s="88" t="s">
        <v>136</v>
      </c>
      <c r="E21" s="76">
        <v>6.773491719999999</v>
      </c>
      <c r="F21" s="76">
        <v>7.209767703999999</v>
      </c>
      <c r="G21" s="76">
        <v>7.246791674000001</v>
      </c>
      <c r="H21" s="77">
        <v>26.00969829578</v>
      </c>
      <c r="I21" s="77">
        <v>2.483900938</v>
      </c>
    </row>
    <row r="22" spans="2:7" ht="12.75">
      <c r="B22" s="68"/>
      <c r="C22" s="61"/>
      <c r="F22" s="76"/>
      <c r="G22" s="76"/>
    </row>
    <row r="23" spans="2:9" ht="15">
      <c r="B23" s="62">
        <v>6</v>
      </c>
      <c r="C23" s="60" t="s">
        <v>112</v>
      </c>
      <c r="D23" s="88" t="s">
        <v>136</v>
      </c>
      <c r="E23" s="76">
        <v>83.362061896</v>
      </c>
      <c r="F23" s="76">
        <v>77.49440418399999</v>
      </c>
      <c r="G23" s="76">
        <v>207.97611390600002</v>
      </c>
      <c r="H23" s="77">
        <v>154.0645247078</v>
      </c>
      <c r="I23" s="77">
        <v>141.15793065600002</v>
      </c>
    </row>
    <row r="24" spans="2:7" ht="15">
      <c r="B24" s="62"/>
      <c r="C24" s="60"/>
      <c r="F24" s="76"/>
      <c r="G24" s="76"/>
    </row>
    <row r="25" spans="2:9" ht="15">
      <c r="B25" s="62">
        <v>7</v>
      </c>
      <c r="C25" s="60" t="s">
        <v>113</v>
      </c>
      <c r="D25" s="88" t="s">
        <v>136</v>
      </c>
      <c r="E25" s="76">
        <v>83.514811144</v>
      </c>
      <c r="F25" s="76">
        <v>109.10876375199999</v>
      </c>
      <c r="G25" s="76">
        <v>88.215176814</v>
      </c>
      <c r="H25" s="77">
        <v>156.53712772052</v>
      </c>
      <c r="I25" s="77">
        <v>90.74237683301</v>
      </c>
    </row>
    <row r="26" spans="2:7" ht="15">
      <c r="B26" s="62"/>
      <c r="C26" s="60"/>
      <c r="F26" s="76"/>
      <c r="G26" s="76"/>
    </row>
    <row r="27" spans="2:9" ht="15">
      <c r="B27" s="62">
        <v>8</v>
      </c>
      <c r="C27" s="60" t="s">
        <v>114</v>
      </c>
      <c r="D27" s="88" t="s">
        <v>136</v>
      </c>
      <c r="E27" s="76">
        <v>172.19301</v>
      </c>
      <c r="F27" s="76">
        <v>172.19301</v>
      </c>
      <c r="G27" s="76">
        <v>161.135021634</v>
      </c>
      <c r="H27" s="77">
        <v>175.15151023562</v>
      </c>
      <c r="I27" s="77">
        <v>234.65818</v>
      </c>
    </row>
    <row r="28" spans="2:7" ht="15">
      <c r="B28" s="62"/>
      <c r="C28" s="60"/>
      <c r="F28" s="76"/>
      <c r="G28" s="76"/>
    </row>
    <row r="29" spans="2:9" ht="15">
      <c r="B29" s="62">
        <v>9</v>
      </c>
      <c r="C29" s="60" t="s">
        <v>115</v>
      </c>
      <c r="D29" s="88" t="s">
        <v>136</v>
      </c>
      <c r="E29" s="76">
        <v>3.5753418373333337</v>
      </c>
      <c r="F29" s="76">
        <v>3.5753418373333337</v>
      </c>
      <c r="G29" s="76">
        <v>2.6875855133333335</v>
      </c>
      <c r="H29" s="77">
        <v>18.873033377306665</v>
      </c>
      <c r="I29" s="77">
        <v>4.058182786000001</v>
      </c>
    </row>
    <row r="30" spans="2:7" ht="15">
      <c r="B30" s="62"/>
      <c r="C30" s="60"/>
      <c r="F30" s="76"/>
      <c r="G30" s="76"/>
    </row>
    <row r="31" spans="2:8" ht="15">
      <c r="B31" s="62">
        <v>10</v>
      </c>
      <c r="C31" s="60" t="s">
        <v>116</v>
      </c>
      <c r="D31" s="88" t="s">
        <v>136</v>
      </c>
      <c r="E31" s="76">
        <v>21.264167576000002</v>
      </c>
      <c r="F31" s="76">
        <v>21.264167576000002</v>
      </c>
      <c r="G31" s="76">
        <v>25.987992866000003</v>
      </c>
      <c r="H31" s="77">
        <v>36.37439492362001</v>
      </c>
    </row>
    <row r="32" spans="2:7" ht="15">
      <c r="B32" s="62"/>
      <c r="C32" s="60"/>
      <c r="F32" s="76"/>
      <c r="G32" s="76"/>
    </row>
    <row r="33" spans="2:8" ht="15">
      <c r="B33" s="62">
        <v>11</v>
      </c>
      <c r="C33" s="60" t="s">
        <v>117</v>
      </c>
      <c r="D33" s="88" t="s">
        <v>136</v>
      </c>
      <c r="E33" s="76">
        <v>2.768182656</v>
      </c>
      <c r="F33" s="76">
        <v>2.768182656</v>
      </c>
      <c r="G33" s="76">
        <v>20.509464288000004</v>
      </c>
      <c r="H33" s="77">
        <v>3.91895478</v>
      </c>
    </row>
    <row r="34" spans="2:7" ht="15">
      <c r="B34" s="62"/>
      <c r="C34" s="60"/>
      <c r="F34" s="76"/>
      <c r="G34" s="76"/>
    </row>
    <row r="35" spans="2:9" ht="30">
      <c r="B35" s="62">
        <v>12</v>
      </c>
      <c r="C35" s="60" t="s">
        <v>118</v>
      </c>
      <c r="D35" s="88" t="s">
        <v>136</v>
      </c>
      <c r="E35" s="76">
        <v>38.226642232</v>
      </c>
      <c r="F35" s="76">
        <v>37.383748096</v>
      </c>
      <c r="G35" s="76">
        <v>52.183351468000005</v>
      </c>
      <c r="H35" s="77">
        <v>43.080898728</v>
      </c>
      <c r="I35" s="77">
        <v>62.067574474000004</v>
      </c>
    </row>
    <row r="36" spans="2:7" ht="15">
      <c r="B36" s="62"/>
      <c r="C36" s="60"/>
      <c r="F36" s="76"/>
      <c r="G36" s="76"/>
    </row>
    <row r="37" spans="2:9" ht="60">
      <c r="B37" s="62">
        <v>13</v>
      </c>
      <c r="C37" s="60" t="s">
        <v>119</v>
      </c>
      <c r="D37" s="88" t="s">
        <v>136</v>
      </c>
      <c r="E37" s="76">
        <v>70.142979096</v>
      </c>
      <c r="F37" s="76">
        <v>74.77075296</v>
      </c>
      <c r="G37" s="76">
        <v>195.869760522</v>
      </c>
      <c r="H37" s="77">
        <v>191.71954429768002</v>
      </c>
      <c r="I37" s="77">
        <v>105.647003244</v>
      </c>
    </row>
    <row r="38" spans="2:7" ht="15">
      <c r="B38" s="62"/>
      <c r="C38" s="60"/>
      <c r="F38" s="76"/>
      <c r="G38" s="76"/>
    </row>
    <row r="39" spans="2:9" ht="15">
      <c r="B39" s="62">
        <v>14</v>
      </c>
      <c r="C39" s="60" t="s">
        <v>120</v>
      </c>
      <c r="D39" s="88" t="s">
        <v>136</v>
      </c>
      <c r="E39" s="76">
        <v>12.640942968000001</v>
      </c>
      <c r="F39" s="76">
        <v>12.640942968000001</v>
      </c>
      <c r="G39" s="76">
        <v>52.942486428</v>
      </c>
      <c r="H39" s="77">
        <v>57.19366128</v>
      </c>
      <c r="I39" s="77">
        <v>45.218738468000005</v>
      </c>
    </row>
    <row r="40" spans="2:7" ht="15">
      <c r="B40" s="62"/>
      <c r="C40" s="60"/>
      <c r="F40" s="76"/>
      <c r="G40" s="76"/>
    </row>
    <row r="41" spans="2:7" ht="15">
      <c r="B41" s="62">
        <v>15</v>
      </c>
      <c r="C41" s="60" t="s">
        <v>121</v>
      </c>
      <c r="D41" s="88" t="s">
        <v>136</v>
      </c>
      <c r="E41" s="76">
        <v>1.418382816</v>
      </c>
      <c r="F41" s="76">
        <v>1.418382816</v>
      </c>
      <c r="G41" s="76">
        <v>1.402945396</v>
      </c>
    </row>
    <row r="42" spans="2:7" ht="15">
      <c r="B42" s="62"/>
      <c r="C42" s="60"/>
      <c r="F42" s="76"/>
      <c r="G42" s="76"/>
    </row>
    <row r="43" spans="2:8" ht="15">
      <c r="B43" s="62">
        <v>16</v>
      </c>
      <c r="C43" s="60" t="s">
        <v>122</v>
      </c>
      <c r="D43" s="88" t="s">
        <v>136</v>
      </c>
      <c r="E43" s="76">
        <v>10.277392056</v>
      </c>
      <c r="F43" s="76">
        <v>10.277392056</v>
      </c>
      <c r="G43" s="76"/>
      <c r="H43" s="77">
        <v>14.250761500000001</v>
      </c>
    </row>
    <row r="44" spans="2:7" ht="15">
      <c r="B44" s="62"/>
      <c r="C44" s="60"/>
      <c r="F44" s="76"/>
      <c r="G44" s="76"/>
    </row>
    <row r="45" spans="2:9" ht="15">
      <c r="B45" s="62">
        <v>17</v>
      </c>
      <c r="C45" s="60" t="s">
        <v>123</v>
      </c>
      <c r="D45" s="88" t="s">
        <v>136</v>
      </c>
      <c r="E45" s="76">
        <v>11.960319832</v>
      </c>
      <c r="F45" s="76">
        <v>11.960319832</v>
      </c>
      <c r="G45" s="76">
        <v>17.584682216000004</v>
      </c>
      <c r="H45" s="77">
        <v>14.482677276</v>
      </c>
      <c r="I45" s="77">
        <v>6.12</v>
      </c>
    </row>
    <row r="46" spans="2:7" ht="15">
      <c r="B46" s="62"/>
      <c r="C46" s="60"/>
      <c r="F46" s="76"/>
      <c r="G46" s="76"/>
    </row>
    <row r="47" spans="2:9" ht="15">
      <c r="B47" s="62">
        <v>18</v>
      </c>
      <c r="C47" s="60" t="s">
        <v>9</v>
      </c>
      <c r="D47" s="88" t="s">
        <v>136</v>
      </c>
      <c r="E47" s="76">
        <v>117.36131105208001</v>
      </c>
      <c r="F47" s="76">
        <v>139.93333810000001</v>
      </c>
      <c r="G47" s="76">
        <v>172.74737831500002</v>
      </c>
      <c r="H47" s="77">
        <v>143.66467990748</v>
      </c>
      <c r="I47" s="77">
        <v>178.96658087999998</v>
      </c>
    </row>
    <row r="48" spans="2:7" ht="15">
      <c r="B48" s="62"/>
      <c r="C48" s="60"/>
      <c r="F48" s="76"/>
      <c r="G48" s="76"/>
    </row>
    <row r="49" spans="2:9" ht="15">
      <c r="B49" s="62">
        <v>19</v>
      </c>
      <c r="C49" s="60" t="s">
        <v>124</v>
      </c>
      <c r="D49" s="88" t="s">
        <v>136</v>
      </c>
      <c r="E49" s="76">
        <v>170.54716</v>
      </c>
      <c r="F49" s="76">
        <v>146.88494</v>
      </c>
      <c r="G49" s="76">
        <v>459.11246</v>
      </c>
      <c r="I49" s="77">
        <v>240.55174</v>
      </c>
    </row>
    <row r="50" spans="2:7" ht="15">
      <c r="B50" s="62"/>
      <c r="C50" s="60"/>
      <c r="F50" s="76"/>
      <c r="G50" s="76"/>
    </row>
    <row r="51" spans="2:7" ht="15">
      <c r="B51" s="62">
        <v>20</v>
      </c>
      <c r="C51" s="60" t="s">
        <v>134</v>
      </c>
      <c r="D51" s="88" t="s">
        <v>136</v>
      </c>
      <c r="F51" s="76"/>
      <c r="G51" s="76"/>
    </row>
    <row r="52" spans="2:9" ht="12.75">
      <c r="B52" s="68" t="s">
        <v>71</v>
      </c>
      <c r="C52" s="61" t="s">
        <v>125</v>
      </c>
      <c r="D52" s="88" t="s">
        <v>136</v>
      </c>
      <c r="E52" s="76">
        <v>5.30223</v>
      </c>
      <c r="F52" s="76">
        <v>5.30223</v>
      </c>
      <c r="G52" s="76">
        <v>5.26732</v>
      </c>
      <c r="H52" s="77">
        <v>9.17788</v>
      </c>
      <c r="I52" s="77">
        <v>0.7003</v>
      </c>
    </row>
    <row r="53" spans="2:9" ht="12.75">
      <c r="B53" s="68" t="s">
        <v>72</v>
      </c>
      <c r="C53" s="61" t="s">
        <v>126</v>
      </c>
      <c r="D53" s="88" t="s">
        <v>136</v>
      </c>
      <c r="E53" s="76">
        <v>0.39767</v>
      </c>
      <c r="F53" s="76">
        <v>0.39767</v>
      </c>
      <c r="G53" s="76">
        <v>0.39505</v>
      </c>
      <c r="H53" s="77">
        <v>20.13933</v>
      </c>
      <c r="I53" s="77">
        <v>0.47619</v>
      </c>
    </row>
    <row r="54" spans="2:9" ht="12.75">
      <c r="B54" s="68" t="s">
        <v>73</v>
      </c>
      <c r="C54" s="61" t="s">
        <v>107</v>
      </c>
      <c r="D54" s="88" t="s">
        <v>136</v>
      </c>
      <c r="E54" s="76">
        <v>0.19883</v>
      </c>
      <c r="F54" s="76">
        <v>0.19883</v>
      </c>
      <c r="G54" s="76">
        <v>0.2</v>
      </c>
      <c r="H54" s="77">
        <v>3.15417</v>
      </c>
      <c r="I54" s="77">
        <v>0.8532</v>
      </c>
    </row>
    <row r="55" spans="2:9" ht="12.75">
      <c r="B55" s="68" t="s">
        <v>74</v>
      </c>
      <c r="C55" s="61" t="s">
        <v>108</v>
      </c>
      <c r="D55" s="88" t="s">
        <v>136</v>
      </c>
      <c r="E55" s="76">
        <v>7.29056</v>
      </c>
      <c r="F55" s="76">
        <v>7.29056</v>
      </c>
      <c r="G55" s="76">
        <v>7.24256</v>
      </c>
      <c r="I55" s="77">
        <v>10.2049</v>
      </c>
    </row>
    <row r="56" spans="2:7" ht="12.75">
      <c r="B56" s="68" t="s">
        <v>75</v>
      </c>
      <c r="C56" s="61" t="s">
        <v>109</v>
      </c>
      <c r="D56" s="88" t="s">
        <v>136</v>
      </c>
      <c r="F56" s="76"/>
      <c r="G56" s="76"/>
    </row>
    <row r="57" spans="2:9" ht="12.75">
      <c r="B57" s="92" t="s">
        <v>6</v>
      </c>
      <c r="C57" s="63" t="s">
        <v>110</v>
      </c>
      <c r="D57" s="88" t="s">
        <v>136</v>
      </c>
      <c r="E57" s="76">
        <v>0.38445</v>
      </c>
      <c r="F57" s="76">
        <v>0.38445</v>
      </c>
      <c r="G57" s="76">
        <v>0.26337</v>
      </c>
      <c r="H57" s="77">
        <v>4.9465</v>
      </c>
      <c r="I57" s="77">
        <v>0.04914</v>
      </c>
    </row>
    <row r="58" spans="2:9" ht="12.75">
      <c r="B58" s="92" t="s">
        <v>8</v>
      </c>
      <c r="C58" s="63" t="s">
        <v>111</v>
      </c>
      <c r="D58" s="88" t="s">
        <v>136</v>
      </c>
      <c r="E58" s="76">
        <v>0.38445</v>
      </c>
      <c r="F58" s="76">
        <v>0.38445</v>
      </c>
      <c r="G58" s="76">
        <v>0.26337</v>
      </c>
      <c r="H58" s="77">
        <v>4.94526</v>
      </c>
      <c r="I58" s="77">
        <v>0.0395</v>
      </c>
    </row>
    <row r="59" spans="2:9" ht="12.75">
      <c r="B59" s="68" t="s">
        <v>76</v>
      </c>
      <c r="C59" s="61" t="s">
        <v>112</v>
      </c>
      <c r="D59" s="88" t="s">
        <v>136</v>
      </c>
      <c r="E59" s="76">
        <v>6.36267</v>
      </c>
      <c r="F59" s="76">
        <v>6.36267</v>
      </c>
      <c r="G59" s="76">
        <v>207.97611390600002</v>
      </c>
      <c r="I59" s="77">
        <v>4.41162</v>
      </c>
    </row>
    <row r="60" spans="2:9" ht="12.75">
      <c r="B60" s="68" t="s">
        <v>77</v>
      </c>
      <c r="C60" s="61" t="s">
        <v>113</v>
      </c>
      <c r="D60" s="88" t="s">
        <v>136</v>
      </c>
      <c r="E60" s="76">
        <v>1.98834</v>
      </c>
      <c r="F60" s="76">
        <v>1.98834</v>
      </c>
      <c r="G60" s="76">
        <v>1.99</v>
      </c>
      <c r="H60" s="77">
        <v>9.71775</v>
      </c>
      <c r="I60" s="77">
        <v>0.19048</v>
      </c>
    </row>
    <row r="61" spans="2:9" ht="12.75">
      <c r="B61" s="68" t="s">
        <v>10</v>
      </c>
      <c r="C61" s="61" t="s">
        <v>114</v>
      </c>
      <c r="D61" s="88" t="s">
        <v>136</v>
      </c>
      <c r="E61" s="76">
        <v>2.65111</v>
      </c>
      <c r="F61" s="76">
        <v>2.65111</v>
      </c>
      <c r="G61" s="76">
        <v>2.63366</v>
      </c>
      <c r="H61" s="77">
        <v>8.09813</v>
      </c>
      <c r="I61" s="77">
        <v>6.66667</v>
      </c>
    </row>
    <row r="62" spans="2:9" ht="12.75">
      <c r="B62" s="68" t="s">
        <v>78</v>
      </c>
      <c r="C62" s="61" t="s">
        <v>115</v>
      </c>
      <c r="D62" s="88" t="s">
        <v>136</v>
      </c>
      <c r="E62" s="76">
        <v>0.3755733333333333</v>
      </c>
      <c r="F62" s="76">
        <v>0.3755733333333333</v>
      </c>
      <c r="G62" s="76">
        <v>0.3731</v>
      </c>
      <c r="H62" s="77">
        <v>2.9273433333333334</v>
      </c>
      <c r="I62" s="77">
        <v>0.07009333333333333</v>
      </c>
    </row>
    <row r="63" spans="2:8" ht="12.75">
      <c r="B63" s="68" t="s">
        <v>79</v>
      </c>
      <c r="C63" s="61" t="s">
        <v>116</v>
      </c>
      <c r="D63" s="88" t="s">
        <v>136</v>
      </c>
      <c r="E63" s="76">
        <v>1.06045</v>
      </c>
      <c r="F63" s="76">
        <v>1.06045</v>
      </c>
      <c r="G63" s="76">
        <v>1.05348</v>
      </c>
      <c r="H63" s="77">
        <v>5.64193</v>
      </c>
    </row>
    <row r="64" spans="2:8" ht="12.75">
      <c r="B64" s="68" t="s">
        <v>82</v>
      </c>
      <c r="C64" s="61" t="s">
        <v>127</v>
      </c>
      <c r="D64" s="88" t="s">
        <v>136</v>
      </c>
      <c r="E64" s="76">
        <v>0.26511</v>
      </c>
      <c r="F64" s="76">
        <v>0.26511</v>
      </c>
      <c r="G64" s="76">
        <v>1.84346</v>
      </c>
      <c r="H64" s="77">
        <v>1.07975</v>
      </c>
    </row>
    <row r="65" spans="2:9" ht="25.5">
      <c r="B65" s="68" t="s">
        <v>83</v>
      </c>
      <c r="C65" s="61" t="s">
        <v>118</v>
      </c>
      <c r="D65" s="88" t="s">
        <v>136</v>
      </c>
      <c r="E65" s="76">
        <v>5.96501</v>
      </c>
      <c r="F65" s="76">
        <v>5.96501</v>
      </c>
      <c r="G65" s="76">
        <v>5.92573</v>
      </c>
      <c r="I65" s="77">
        <v>4.90176</v>
      </c>
    </row>
    <row r="66" spans="2:9" ht="38.25">
      <c r="B66" s="68" t="s">
        <v>84</v>
      </c>
      <c r="C66" s="61" t="s">
        <v>119</v>
      </c>
      <c r="D66" s="88" t="s">
        <v>136</v>
      </c>
      <c r="E66" s="76">
        <v>4.63945</v>
      </c>
      <c r="F66" s="76">
        <v>4.63945</v>
      </c>
      <c r="G66" s="76">
        <v>4.6089</v>
      </c>
      <c r="I66" s="77">
        <v>3.42556</v>
      </c>
    </row>
    <row r="67" spans="2:9" ht="12.75">
      <c r="B67" s="68" t="s">
        <v>85</v>
      </c>
      <c r="C67" s="61" t="s">
        <v>120</v>
      </c>
      <c r="D67" s="88" t="s">
        <v>136</v>
      </c>
      <c r="E67" s="76">
        <v>3.24761</v>
      </c>
      <c r="F67" s="76">
        <v>3.24761</v>
      </c>
      <c r="G67" s="76">
        <v>3.22623</v>
      </c>
      <c r="I67" s="77">
        <v>3.78501</v>
      </c>
    </row>
    <row r="68" spans="2:7" ht="12.75">
      <c r="B68" s="68" t="s">
        <v>86</v>
      </c>
      <c r="C68" s="61" t="s">
        <v>121</v>
      </c>
      <c r="D68" s="88" t="s">
        <v>136</v>
      </c>
      <c r="E68" s="76">
        <v>0.29162</v>
      </c>
      <c r="F68" s="76">
        <v>0.29162</v>
      </c>
      <c r="G68" s="76">
        <v>0.28971</v>
      </c>
    </row>
    <row r="69" spans="2:7" ht="12.75">
      <c r="B69" s="68" t="s">
        <v>0</v>
      </c>
      <c r="C69" s="61" t="s">
        <v>122</v>
      </c>
      <c r="D69" s="88" t="s">
        <v>136</v>
      </c>
      <c r="E69" s="76">
        <v>0.53022</v>
      </c>
      <c r="F69" s="76">
        <v>0.53022</v>
      </c>
      <c r="G69" s="76"/>
    </row>
    <row r="70" spans="2:9" ht="12.75">
      <c r="B70" s="68" t="s">
        <v>1</v>
      </c>
      <c r="C70" s="61" t="s">
        <v>123</v>
      </c>
      <c r="D70" s="88" t="s">
        <v>136</v>
      </c>
      <c r="E70" s="76">
        <v>5.30223</v>
      </c>
      <c r="F70" s="76">
        <v>5.30223</v>
      </c>
      <c r="G70" s="76">
        <v>5.26732</v>
      </c>
      <c r="I70" s="77">
        <v>0.19272</v>
      </c>
    </row>
    <row r="71" spans="2:7" ht="26.25" customHeight="1">
      <c r="B71" s="68" t="s">
        <v>2</v>
      </c>
      <c r="C71" s="61" t="s">
        <v>128</v>
      </c>
      <c r="D71" s="88" t="s">
        <v>136</v>
      </c>
      <c r="E71" s="76">
        <v>0.33139</v>
      </c>
      <c r="F71" s="76">
        <v>0.33139</v>
      </c>
      <c r="G71" s="76">
        <v>0.32921</v>
      </c>
    </row>
  </sheetData>
  <sheetProtection selectLockedCells="1" selectUnlockedCells="1"/>
  <printOptions/>
  <pageMargins left="0.035" right="0.7" top="0.75" bottom="0.75" header="0.3" footer="0.3"/>
  <pageSetup horizontalDpi="600" verticalDpi="600" orientation="portrait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2">
      <selection activeCell="E24" sqref="E24"/>
    </sheetView>
  </sheetViews>
  <sheetFormatPr defaultColWidth="0" defaultRowHeight="12.75"/>
  <cols>
    <col min="1" max="1" width="7.8515625" style="85" customWidth="1"/>
    <col min="2" max="2" width="66.7109375" style="82" customWidth="1"/>
    <col min="3" max="3" width="10.7109375" style="76" customWidth="1"/>
    <col min="4" max="4" width="22.140625" style="93" customWidth="1"/>
    <col min="5" max="5" width="23.57421875" style="0" customWidth="1"/>
    <col min="6" max="6" width="9.140625" style="0" customWidth="1"/>
    <col min="7" max="16384" width="0" style="0" hidden="1" customWidth="1"/>
  </cols>
  <sheetData>
    <row r="1" spans="1:4" ht="18">
      <c r="A1" s="89" t="str">
        <f>Name_Company</f>
        <v>CERC</v>
      </c>
      <c r="B1" s="55"/>
      <c r="C1" s="54"/>
      <c r="D1" s="131"/>
    </row>
    <row r="2" spans="1:4" ht="15.75">
      <c r="A2" s="90" t="str">
        <f>Name_Project</f>
        <v>Capital Cost Benchmarking</v>
      </c>
      <c r="B2" s="80"/>
      <c r="C2" s="86"/>
      <c r="D2" s="131"/>
    </row>
    <row r="3" spans="1:4" ht="15">
      <c r="A3" s="91" t="str">
        <f>Name_Model</f>
        <v>Transmission Substations</v>
      </c>
      <c r="B3" s="81"/>
      <c r="C3" s="87"/>
      <c r="D3" s="131"/>
    </row>
    <row r="5" spans="1:4" ht="15.75">
      <c r="A5" s="129" t="s">
        <v>70</v>
      </c>
      <c r="B5" s="130" t="s">
        <v>129</v>
      </c>
      <c r="C5" s="129" t="s">
        <v>58</v>
      </c>
      <c r="D5" s="132" t="s">
        <v>137</v>
      </c>
    </row>
    <row r="6" spans="1:4" ht="15">
      <c r="A6" s="62">
        <v>1</v>
      </c>
      <c r="B6" s="128" t="s">
        <v>105</v>
      </c>
      <c r="C6" s="88" t="s">
        <v>136</v>
      </c>
      <c r="D6" s="173">
        <v>81.52</v>
      </c>
    </row>
    <row r="7" spans="1:3" ht="15">
      <c r="A7" s="62"/>
      <c r="B7" s="128"/>
      <c r="C7" s="82"/>
    </row>
    <row r="8" spans="1:4" ht="15">
      <c r="A8" s="62">
        <v>2</v>
      </c>
      <c r="B8" s="128" t="s">
        <v>106</v>
      </c>
      <c r="C8" s="88" t="s">
        <v>136</v>
      </c>
      <c r="D8" s="173">
        <v>141.82</v>
      </c>
    </row>
    <row r="9" spans="1:3" ht="15">
      <c r="A9" s="62"/>
      <c r="B9" s="128"/>
      <c r="C9" s="82"/>
    </row>
    <row r="10" spans="1:4" ht="15">
      <c r="A10" s="62">
        <v>3</v>
      </c>
      <c r="B10" s="128" t="s">
        <v>107</v>
      </c>
      <c r="C10" s="88" t="s">
        <v>136</v>
      </c>
      <c r="D10" s="173">
        <v>71.09</v>
      </c>
    </row>
    <row r="11" spans="1:3" ht="15">
      <c r="A11" s="62"/>
      <c r="B11" s="128"/>
      <c r="C11" s="82"/>
    </row>
    <row r="12" spans="1:4" ht="15">
      <c r="A12" s="62">
        <v>4</v>
      </c>
      <c r="B12" s="128" t="s">
        <v>108</v>
      </c>
      <c r="C12" s="88" t="s">
        <v>136</v>
      </c>
      <c r="D12" s="93">
        <f>IF(SUM('Actual Cost'!E17:I17)&gt;0,SUMIF('Actual Cost'!E17:I17,"&gt;0",'Actual Cost'!E17:I17)/COUNTIF('Actual Cost'!E17:I17,"&gt;0"),0)</f>
        <v>441.72472550799995</v>
      </c>
    </row>
    <row r="13" spans="1:3" ht="15">
      <c r="A13" s="62"/>
      <c r="B13" s="128"/>
      <c r="C13" s="82"/>
    </row>
    <row r="14" spans="1:3" ht="30">
      <c r="A14" s="62">
        <v>5</v>
      </c>
      <c r="B14" s="128" t="s">
        <v>109</v>
      </c>
      <c r="C14" s="88" t="s">
        <v>136</v>
      </c>
    </row>
    <row r="15" spans="1:4" ht="12.75">
      <c r="A15" s="68" t="s">
        <v>71</v>
      </c>
      <c r="B15" s="61" t="s">
        <v>110</v>
      </c>
      <c r="C15" s="88" t="s">
        <v>136</v>
      </c>
      <c r="D15" s="173">
        <v>7.3</v>
      </c>
    </row>
    <row r="16" spans="1:4" ht="12.75">
      <c r="A16" s="68" t="s">
        <v>72</v>
      </c>
      <c r="B16" s="61" t="s">
        <v>111</v>
      </c>
      <c r="C16" s="88" t="s">
        <v>136</v>
      </c>
      <c r="D16" s="173">
        <v>5.93</v>
      </c>
    </row>
    <row r="17" spans="1:3" ht="12.75">
      <c r="A17" s="68"/>
      <c r="B17" s="61"/>
      <c r="C17" s="82"/>
    </row>
    <row r="18" spans="1:4" ht="15">
      <c r="A18" s="62">
        <v>6</v>
      </c>
      <c r="B18" s="60" t="s">
        <v>112</v>
      </c>
      <c r="C18" s="88" t="s">
        <v>136</v>
      </c>
      <c r="D18" s="173">
        <f>'[3]AVP'!$H$14</f>
        <v>132.81100706996</v>
      </c>
    </row>
    <row r="19" spans="1:3" ht="15">
      <c r="A19" s="62"/>
      <c r="B19" s="60"/>
      <c r="C19" s="82"/>
    </row>
    <row r="20" spans="1:4" ht="15">
      <c r="A20" s="62">
        <v>7</v>
      </c>
      <c r="B20" s="60" t="s">
        <v>113</v>
      </c>
      <c r="C20" s="88" t="s">
        <v>136</v>
      </c>
      <c r="D20" s="173">
        <f>'[3]AVP'!$H$15</f>
        <v>74.31622570860199</v>
      </c>
    </row>
    <row r="21" spans="1:3" ht="15">
      <c r="A21" s="62"/>
      <c r="B21" s="60"/>
      <c r="C21" s="82"/>
    </row>
    <row r="22" spans="1:4" ht="15">
      <c r="A22" s="62">
        <v>8</v>
      </c>
      <c r="B22" s="60" t="s">
        <v>114</v>
      </c>
      <c r="C22" s="88" t="s">
        <v>136</v>
      </c>
      <c r="D22" s="173">
        <f>'[3]AVP'!$H$16</f>
        <v>185.0448054085</v>
      </c>
    </row>
    <row r="23" spans="1:3" ht="15">
      <c r="A23" s="62"/>
      <c r="B23" s="60"/>
      <c r="C23" s="82"/>
    </row>
    <row r="24" spans="1:4" ht="15">
      <c r="A24" s="62">
        <v>9</v>
      </c>
      <c r="B24" s="60" t="s">
        <v>115</v>
      </c>
      <c r="C24" s="88" t="s">
        <v>136</v>
      </c>
      <c r="D24" s="173">
        <f>'[3]AVP'!$H$17</f>
        <v>3.4741129935000004</v>
      </c>
    </row>
    <row r="25" spans="1:3" ht="15">
      <c r="A25" s="62"/>
      <c r="B25" s="60"/>
      <c r="C25" s="82"/>
    </row>
    <row r="26" spans="1:4" ht="15">
      <c r="A26" s="62">
        <v>10</v>
      </c>
      <c r="B26" s="60" t="s">
        <v>116</v>
      </c>
      <c r="C26" s="88" t="s">
        <v>136</v>
      </c>
      <c r="D26" s="173">
        <f>'[3]AVP'!$H$18</f>
        <v>26.222680735405007</v>
      </c>
    </row>
    <row r="27" spans="1:3" ht="15">
      <c r="A27" s="62"/>
      <c r="B27" s="60"/>
      <c r="C27" s="82"/>
    </row>
    <row r="28" spans="1:4" ht="15">
      <c r="A28" s="62">
        <v>11</v>
      </c>
      <c r="B28" s="60" t="s">
        <v>117</v>
      </c>
      <c r="C28" s="88" t="s">
        <v>136</v>
      </c>
      <c r="D28" s="173">
        <f>'[3]AVP'!$H$19</f>
        <v>3.1517733640000003</v>
      </c>
    </row>
    <row r="29" spans="1:3" ht="15">
      <c r="A29" s="62"/>
      <c r="B29" s="60"/>
      <c r="C29" s="82"/>
    </row>
    <row r="30" spans="1:4" ht="30">
      <c r="A30" s="62">
        <v>12</v>
      </c>
      <c r="B30" s="60" t="s">
        <v>118</v>
      </c>
      <c r="C30" s="88" t="s">
        <v>136</v>
      </c>
      <c r="D30" s="93">
        <f>IF(SUM('Actual Cost'!E35:I35)&gt;0,SUMIF('Actual Cost'!E35:I35,"&gt;0",'Actual Cost'!E35:I35)/COUNTIF('Actual Cost'!E35:I35,"&gt;0"),0)</f>
        <v>46.5884429996</v>
      </c>
    </row>
    <row r="31" spans="1:3" ht="15">
      <c r="A31" s="62"/>
      <c r="B31" s="60"/>
      <c r="C31" s="82"/>
    </row>
    <row r="32" spans="1:4" ht="60">
      <c r="A32" s="62">
        <v>13</v>
      </c>
      <c r="B32" s="60" t="s">
        <v>119</v>
      </c>
      <c r="C32" s="88" t="s">
        <v>136</v>
      </c>
      <c r="D32" s="93">
        <f>IF(SUM('Actual Cost'!E37:I37)&gt;0,SUMIF('Actual Cost'!E37:I37,"&gt;0",'Actual Cost'!E37:I37)/COUNTIF('Actual Cost'!E37:I37,"&gt;0"),0)</f>
        <v>127.63000802393601</v>
      </c>
    </row>
    <row r="33" spans="1:3" ht="15">
      <c r="A33" s="62"/>
      <c r="B33" s="60"/>
      <c r="C33" s="82"/>
    </row>
    <row r="34" spans="1:4" ht="15">
      <c r="A34" s="62">
        <v>14</v>
      </c>
      <c r="B34" s="60" t="s">
        <v>120</v>
      </c>
      <c r="C34" s="88" t="s">
        <v>136</v>
      </c>
      <c r="D34" s="93">
        <f>IF(SUM('Actual Cost'!E39:I39)&gt;0,SUMIF('Actual Cost'!E39:I39,"&gt;0",'Actual Cost'!E39:I39)/COUNTIF('Actual Cost'!E39:I39,"&gt;0"),0)</f>
        <v>36.127354422399996</v>
      </c>
    </row>
    <row r="35" spans="1:3" ht="15">
      <c r="A35" s="62"/>
      <c r="B35" s="60"/>
      <c r="C35" s="82"/>
    </row>
    <row r="36" spans="1:4" ht="15">
      <c r="A36" s="62">
        <v>15</v>
      </c>
      <c r="B36" s="60" t="s">
        <v>121</v>
      </c>
      <c r="C36" s="88" t="s">
        <v>136</v>
      </c>
      <c r="D36" s="93">
        <f>IF(SUM('Actual Cost'!E41:I41)&gt;0,SUMIF('Actual Cost'!E41:I41,"&gt;0",'Actual Cost'!E41:I41)/COUNTIF('Actual Cost'!E41:I41,"&gt;0"),0)</f>
        <v>1.4132370093333335</v>
      </c>
    </row>
    <row r="37" spans="1:3" ht="15">
      <c r="A37" s="62"/>
      <c r="B37" s="60"/>
      <c r="C37" s="82"/>
    </row>
    <row r="38" spans="1:4" ht="15">
      <c r="A38" s="62">
        <v>16</v>
      </c>
      <c r="B38" s="60" t="s">
        <v>122</v>
      </c>
      <c r="C38" s="88" t="s">
        <v>136</v>
      </c>
      <c r="D38" s="93">
        <f>IF(SUM('Actual Cost'!E43:I43)&gt;0,SUMIF('Actual Cost'!E43:I43,"&gt;0",'Actual Cost'!E43:I43)/COUNTIF('Actual Cost'!E43:I43,"&gt;0"),0)</f>
        <v>11.601848537333334</v>
      </c>
    </row>
    <row r="39" spans="1:3" ht="15">
      <c r="A39" s="62"/>
      <c r="B39" s="60"/>
      <c r="C39" s="82"/>
    </row>
    <row r="40" spans="1:4" ht="15">
      <c r="A40" s="62">
        <v>17</v>
      </c>
      <c r="B40" s="60" t="s">
        <v>123</v>
      </c>
      <c r="C40" s="88" t="s">
        <v>136</v>
      </c>
      <c r="D40" s="173">
        <f>'[3]AVP'!$H$25</f>
        <v>11.90633047</v>
      </c>
    </row>
    <row r="41" spans="1:3" ht="15">
      <c r="A41" s="62"/>
      <c r="B41" s="60"/>
      <c r="C41" s="82"/>
    </row>
    <row r="42" spans="1:4" ht="15">
      <c r="A42" s="62">
        <v>18</v>
      </c>
      <c r="B42" s="60" t="s">
        <v>9</v>
      </c>
      <c r="C42" s="88" t="s">
        <v>136</v>
      </c>
      <c r="D42" s="93">
        <f>IF(SUM('Actual Cost'!E47:I47)&gt;0,SUMIF('Actual Cost'!E47:I47,"&gt;0",'Actual Cost'!E47:I47)/COUNTIF('Actual Cost'!E47:I47,"&gt;0"),0)</f>
        <v>150.534657650912</v>
      </c>
    </row>
    <row r="43" spans="1:3" ht="15">
      <c r="A43" s="62"/>
      <c r="B43" s="60"/>
      <c r="C43" s="82"/>
    </row>
    <row r="44" spans="1:4" ht="15">
      <c r="A44" s="62">
        <v>19</v>
      </c>
      <c r="B44" s="60" t="s">
        <v>124</v>
      </c>
      <c r="C44" s="88" t="s">
        <v>136</v>
      </c>
      <c r="D44" s="173">
        <f>'[3]AVP'!$H$27</f>
        <v>185.99461333333332</v>
      </c>
    </row>
    <row r="45" spans="1:3" ht="15">
      <c r="A45" s="62"/>
      <c r="B45" s="60"/>
      <c r="C45" s="82"/>
    </row>
    <row r="46" spans="1:3" ht="15">
      <c r="A46" s="62">
        <v>20</v>
      </c>
      <c r="B46" s="60" t="s">
        <v>134</v>
      </c>
      <c r="C46" s="88"/>
    </row>
    <row r="47" spans="1:4" ht="12.75">
      <c r="A47" s="68" t="s">
        <v>71</v>
      </c>
      <c r="B47" s="61" t="s">
        <v>125</v>
      </c>
      <c r="C47" s="88" t="s">
        <v>136</v>
      </c>
      <c r="D47" s="93">
        <f>IF(SUM('Actual Cost'!E52:I52)&gt;0,SUMIF('Actual Cost'!E52:I52,"&gt;0",'Actual Cost'!E52:I52)/COUNTIF('Actual Cost'!E52:I52,"&gt;0"),0)</f>
        <v>5.149991999999999</v>
      </c>
    </row>
    <row r="48" spans="1:4" ht="12.75">
      <c r="A48" s="68" t="s">
        <v>72</v>
      </c>
      <c r="B48" s="61" t="s">
        <v>126</v>
      </c>
      <c r="C48" s="88" t="s">
        <v>136</v>
      </c>
      <c r="D48" s="93">
        <f>IF(SUM('Actual Cost'!E53:I53)&gt;0,SUMIF('Actual Cost'!E53:I53,"&gt;0",'Actual Cost'!E53:I53)/COUNTIF('Actual Cost'!E53:I53,"&gt;0"),0)</f>
        <v>4.361182</v>
      </c>
    </row>
    <row r="49" spans="1:4" ht="12.75">
      <c r="A49" s="68" t="s">
        <v>73</v>
      </c>
      <c r="B49" s="61" t="s">
        <v>107</v>
      </c>
      <c r="C49" s="88" t="s">
        <v>136</v>
      </c>
      <c r="D49" s="93">
        <f>IF(SUM('Actual Cost'!E54:I54)&gt;0,SUMIF('Actual Cost'!E54:I54,"&gt;0",'Actual Cost'!E54:I54)/COUNTIF('Actual Cost'!E54:I54,"&gt;0"),0)</f>
        <v>0.921006</v>
      </c>
    </row>
    <row r="50" spans="1:4" ht="12.75">
      <c r="A50" s="68" t="s">
        <v>74</v>
      </c>
      <c r="B50" s="61" t="s">
        <v>108</v>
      </c>
      <c r="C50" s="88" t="s">
        <v>136</v>
      </c>
      <c r="D50" s="93">
        <f>IF(SUM('Actual Cost'!E55:I55)&gt;0,SUMIF('Actual Cost'!E55:I55,"&gt;0",'Actual Cost'!E55:I55)/COUNTIF('Actual Cost'!E55:I55,"&gt;0"),0)</f>
        <v>8.007145</v>
      </c>
    </row>
    <row r="51" spans="1:3" ht="12.75">
      <c r="A51" s="68" t="s">
        <v>75</v>
      </c>
      <c r="B51" s="61" t="s">
        <v>109</v>
      </c>
      <c r="C51" s="88" t="s">
        <v>136</v>
      </c>
    </row>
    <row r="52" spans="1:4" ht="12.75">
      <c r="A52" s="92" t="s">
        <v>6</v>
      </c>
      <c r="B52" s="63" t="s">
        <v>110</v>
      </c>
      <c r="C52" s="88" t="s">
        <v>136</v>
      </c>
      <c r="D52" s="93">
        <f>IF(SUM('Actual Cost'!E57:I57)&gt;0,SUMIF('Actual Cost'!E57:I57,"&gt;0",'Actual Cost'!E57:I57)/COUNTIF('Actual Cost'!E57:I57,"&gt;0"),0)</f>
        <v>1.2055820000000002</v>
      </c>
    </row>
    <row r="53" spans="1:4" ht="12.75">
      <c r="A53" s="92" t="s">
        <v>8</v>
      </c>
      <c r="B53" s="63" t="s">
        <v>111</v>
      </c>
      <c r="C53" s="88" t="s">
        <v>136</v>
      </c>
      <c r="D53" s="93">
        <f>IF(SUM('Actual Cost'!E58:I58)&gt;0,SUMIF('Actual Cost'!E58:I58,"&gt;0",'Actual Cost'!E58:I58)/COUNTIF('Actual Cost'!E58:I58,"&gt;0"),0)</f>
        <v>1.203406</v>
      </c>
    </row>
    <row r="54" spans="1:4" ht="12.75">
      <c r="A54" s="68" t="s">
        <v>76</v>
      </c>
      <c r="B54" s="61" t="s">
        <v>112</v>
      </c>
      <c r="C54" s="88" t="s">
        <v>136</v>
      </c>
      <c r="D54" s="173">
        <f>'[3]AVP'!$H$36</f>
        <v>5.712319999999999</v>
      </c>
    </row>
    <row r="55" spans="1:4" ht="12.75">
      <c r="A55" s="68" t="s">
        <v>77</v>
      </c>
      <c r="B55" s="61" t="s">
        <v>113</v>
      </c>
      <c r="C55" s="88" t="s">
        <v>136</v>
      </c>
      <c r="D55" s="93">
        <f>IF(SUM('Actual Cost'!E60:I60)&gt;0,SUMIF('Actual Cost'!E60:I60,"&gt;0",'Actual Cost'!E60:I60)/COUNTIF('Actual Cost'!E60:I60,"&gt;0"),0)</f>
        <v>3.1749820000000004</v>
      </c>
    </row>
    <row r="56" spans="1:4" ht="12.75">
      <c r="A56" s="68" t="s">
        <v>10</v>
      </c>
      <c r="B56" s="61" t="s">
        <v>114</v>
      </c>
      <c r="C56" s="88" t="s">
        <v>136</v>
      </c>
      <c r="D56" s="93">
        <f>IF(SUM('Actual Cost'!E61:I61)&gt;0,SUMIF('Actual Cost'!E61:I61,"&gt;0",'Actual Cost'!E61:I61)/COUNTIF('Actual Cost'!E61:I61,"&gt;0"),0)</f>
        <v>4.5401359999999995</v>
      </c>
    </row>
    <row r="57" spans="1:4" ht="12.75">
      <c r="A57" s="68" t="s">
        <v>78</v>
      </c>
      <c r="B57" s="61" t="s">
        <v>115</v>
      </c>
      <c r="C57" s="88" t="s">
        <v>136</v>
      </c>
      <c r="D57" s="93">
        <f>IF(SUM('Actual Cost'!E62:I62)&gt;0,SUMIF('Actual Cost'!E62:I62,"&gt;0",'Actual Cost'!E62:I62)/COUNTIF('Actual Cost'!E62:I62,"&gt;0"),0)</f>
        <v>0.8243366666666667</v>
      </c>
    </row>
    <row r="58" spans="1:4" ht="12.75">
      <c r="A58" s="68" t="s">
        <v>79</v>
      </c>
      <c r="B58" s="61" t="s">
        <v>116</v>
      </c>
      <c r="C58" s="88" t="s">
        <v>136</v>
      </c>
      <c r="D58" s="93">
        <f>IF(SUM('Actual Cost'!E63:I63)&gt;0,SUMIF('Actual Cost'!E63:I63,"&gt;0",'Actual Cost'!E63:I63)/COUNTIF('Actual Cost'!E63:I63,"&gt;0"),0)</f>
        <v>2.2040775</v>
      </c>
    </row>
    <row r="59" spans="1:4" ht="12.75">
      <c r="A59" s="68" t="s">
        <v>82</v>
      </c>
      <c r="B59" s="61" t="s">
        <v>127</v>
      </c>
      <c r="C59" s="88" t="s">
        <v>136</v>
      </c>
      <c r="D59" s="93">
        <f>IF(SUM('Actual Cost'!E64:I64)&gt;0,SUMIF('Actual Cost'!E64:I64,"&gt;0",'Actual Cost'!E64:I64)/COUNTIF('Actual Cost'!E64:I64,"&gt;0"),0)</f>
        <v>0.8633575</v>
      </c>
    </row>
    <row r="60" spans="1:4" ht="25.5">
      <c r="A60" s="68" t="s">
        <v>83</v>
      </c>
      <c r="B60" s="61" t="s">
        <v>118</v>
      </c>
      <c r="C60" s="88" t="s">
        <v>136</v>
      </c>
      <c r="D60" s="93">
        <f>IF(SUM('Actual Cost'!E65:I65)&gt;0,SUMIF('Actual Cost'!E65:I65,"&gt;0",'Actual Cost'!E65:I65)/COUNTIF('Actual Cost'!E65:I65,"&gt;0"),0)</f>
        <v>5.6893775</v>
      </c>
    </row>
    <row r="61" spans="1:4" ht="38.25">
      <c r="A61" s="68" t="s">
        <v>84</v>
      </c>
      <c r="B61" s="61" t="s">
        <v>119</v>
      </c>
      <c r="C61" s="88" t="s">
        <v>136</v>
      </c>
      <c r="D61" s="93">
        <f>IF(SUM('Actual Cost'!E66:I66)&gt;0,SUMIF('Actual Cost'!E66:I66,"&gt;0",'Actual Cost'!E66:I66)/COUNTIF('Actual Cost'!E66:I66,"&gt;0"),0)</f>
        <v>4.32834</v>
      </c>
    </row>
    <row r="62" spans="1:4" ht="12.75">
      <c r="A62" s="68" t="s">
        <v>85</v>
      </c>
      <c r="B62" s="61" t="s">
        <v>120</v>
      </c>
      <c r="C62" s="88" t="s">
        <v>136</v>
      </c>
      <c r="D62" s="93">
        <f>IF(SUM('Actual Cost'!E67:I67)&gt;0,SUMIF('Actual Cost'!E67:I67,"&gt;0",'Actual Cost'!E67:I67)/COUNTIF('Actual Cost'!E67:I67,"&gt;0"),0)</f>
        <v>3.376615</v>
      </c>
    </row>
    <row r="63" spans="1:4" ht="12.75">
      <c r="A63" s="68" t="s">
        <v>86</v>
      </c>
      <c r="B63" s="61" t="s">
        <v>121</v>
      </c>
      <c r="C63" s="88" t="s">
        <v>136</v>
      </c>
      <c r="D63" s="93">
        <f>IF(SUM('Actual Cost'!E68:I68)&gt;0,SUMIF('Actual Cost'!E68:I68,"&gt;0",'Actual Cost'!E68:I68)/COUNTIF('Actual Cost'!E68:I68,"&gt;0"),0)</f>
        <v>0.2909833333333333</v>
      </c>
    </row>
    <row r="64" spans="1:3" ht="12.75">
      <c r="A64" s="68" t="s">
        <v>0</v>
      </c>
      <c r="B64" s="61" t="s">
        <v>122</v>
      </c>
      <c r="C64" s="88" t="s">
        <v>136</v>
      </c>
    </row>
    <row r="65" spans="1:4" ht="12.75">
      <c r="A65" s="68" t="s">
        <v>1</v>
      </c>
      <c r="B65" s="61" t="s">
        <v>123</v>
      </c>
      <c r="C65" s="88" t="s">
        <v>136</v>
      </c>
      <c r="D65" s="173">
        <f>'[3]AVP'!$H$47</f>
        <v>5.290593333333333</v>
      </c>
    </row>
    <row r="66" spans="1:4" ht="38.25">
      <c r="A66" s="68" t="s">
        <v>2</v>
      </c>
      <c r="B66" s="61" t="s">
        <v>128</v>
      </c>
      <c r="C66" s="88" t="s">
        <v>136</v>
      </c>
      <c r="D66" s="93">
        <f>IF(SUM('Actual Cost'!E71:I71)&gt;0,SUMIF('Actual Cost'!E71:I71,"&gt;0",'Actual Cost'!E71:I71)/COUNTIF('Actual Cost'!E71:I71,"&gt;0"),0)</f>
        <v>0.33066333333333336</v>
      </c>
    </row>
  </sheetData>
  <sheetProtection selectLockedCells="1" selectUnlockedCells="1"/>
  <printOptions/>
  <pageMargins left="0.0190625" right="0.7" top="0.75" bottom="0.75" header="0.3" footer="0.3"/>
  <pageSetup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J18" sqref="J18"/>
    </sheetView>
  </sheetViews>
  <sheetFormatPr defaultColWidth="9.140625" defaultRowHeight="12.75"/>
  <cols>
    <col min="1" max="1" width="9.140625" style="96" customWidth="1"/>
    <col min="2" max="2" width="7.8515625" style="99" customWidth="1"/>
    <col min="3" max="3" width="51.421875" style="98" customWidth="1"/>
    <col min="4" max="4" width="10.421875" style="99" customWidth="1"/>
    <col min="5" max="5" width="11.8515625" style="97" customWidth="1"/>
    <col min="6" max="6" width="12.140625" style="96" customWidth="1"/>
    <col min="7" max="7" width="15.28125" style="97" customWidth="1"/>
    <col min="8" max="8" width="11.140625" style="96" customWidth="1"/>
    <col min="9" max="9" width="16.28125" style="96" customWidth="1"/>
    <col min="10" max="16384" width="9.140625" style="96" customWidth="1"/>
  </cols>
  <sheetData>
    <row r="1" spans="1:4" s="100" customFormat="1" ht="18">
      <c r="A1" s="100" t="str">
        <f>'Average Cost'!A1</f>
        <v>CERC</v>
      </c>
      <c r="B1" s="107"/>
      <c r="C1" s="141"/>
      <c r="D1" s="107"/>
    </row>
    <row r="2" spans="1:4" s="101" customFormat="1" ht="15.75">
      <c r="A2" s="101" t="str">
        <f>'Average Cost'!A2</f>
        <v>Capital Cost Benchmarking</v>
      </c>
      <c r="B2" s="108"/>
      <c r="C2" s="142"/>
      <c r="D2" s="108"/>
    </row>
    <row r="3" spans="1:4" s="102" customFormat="1" ht="15">
      <c r="A3" s="102" t="str">
        <f>'Average Cost'!A3</f>
        <v>Transmission Substations</v>
      </c>
      <c r="B3" s="109"/>
      <c r="C3" s="143"/>
      <c r="D3" s="109"/>
    </row>
    <row r="5" spans="2:9" s="103" customFormat="1" ht="23.25" customHeight="1">
      <c r="B5" s="137"/>
      <c r="C5" s="163" t="s">
        <v>138</v>
      </c>
      <c r="D5" s="162"/>
      <c r="E5" s="133"/>
      <c r="F5" s="133"/>
      <c r="G5" s="133"/>
      <c r="H5" s="133"/>
      <c r="I5" s="133"/>
    </row>
    <row r="6" spans="2:9" s="103" customFormat="1" ht="33" customHeight="1">
      <c r="B6" s="57"/>
      <c r="C6" s="95"/>
      <c r="D6"/>
      <c r="E6"/>
      <c r="F6" s="181" t="s">
        <v>157</v>
      </c>
      <c r="G6" s="181"/>
      <c r="H6" s="181" t="s">
        <v>158</v>
      </c>
      <c r="I6" s="181"/>
    </row>
    <row r="7" spans="2:5" s="103" customFormat="1" ht="15.75">
      <c r="B7" s="138"/>
      <c r="C7" s="144"/>
      <c r="D7" s="134"/>
      <c r="E7" s="134"/>
    </row>
    <row r="8" spans="2:9" s="103" customFormat="1" ht="24.75" customHeight="1">
      <c r="B8" s="158" t="s">
        <v>70</v>
      </c>
      <c r="C8" s="159" t="s">
        <v>154</v>
      </c>
      <c r="D8" s="160" t="s">
        <v>58</v>
      </c>
      <c r="E8" s="159" t="s">
        <v>156</v>
      </c>
      <c r="F8" s="160" t="s">
        <v>139</v>
      </c>
      <c r="G8" s="160" t="s">
        <v>140</v>
      </c>
      <c r="H8" s="160" t="s">
        <v>139</v>
      </c>
      <c r="I8" s="160" t="s">
        <v>140</v>
      </c>
    </row>
    <row r="9" spans="2:9" s="106" customFormat="1" ht="12.75" customHeight="1">
      <c r="B9" s="155"/>
      <c r="C9" s="156"/>
      <c r="D9" s="157"/>
      <c r="E9" s="156"/>
      <c r="F9" s="157"/>
      <c r="G9" s="157"/>
      <c r="H9" s="157"/>
      <c r="I9" s="157"/>
    </row>
    <row r="10" spans="2:9" s="103" customFormat="1" ht="15">
      <c r="B10" s="111">
        <v>1</v>
      </c>
      <c r="C10" s="145" t="s">
        <v>125</v>
      </c>
      <c r="D10" s="110" t="s">
        <v>92</v>
      </c>
      <c r="E10" s="161">
        <f>'Average Cost'!D6</f>
        <v>81.52</v>
      </c>
      <c r="F10" s="152">
        <v>2</v>
      </c>
      <c r="G10" s="153">
        <f>F10*E10</f>
        <v>163.04</v>
      </c>
      <c r="H10" s="152">
        <v>1</v>
      </c>
      <c r="I10" s="153">
        <f>H10*E10</f>
        <v>81.52</v>
      </c>
    </row>
    <row r="11" spans="2:9" s="103" customFormat="1" ht="15.75">
      <c r="B11" s="111"/>
      <c r="C11" s="145"/>
      <c r="D11" s="110"/>
      <c r="E11" s="136"/>
      <c r="F11" s="152"/>
      <c r="G11" s="153"/>
      <c r="H11" s="152"/>
      <c r="I11" s="153"/>
    </row>
    <row r="12" spans="2:9" s="103" customFormat="1" ht="15">
      <c r="B12" s="111">
        <v>2</v>
      </c>
      <c r="C12" s="145" t="s">
        <v>126</v>
      </c>
      <c r="D12" s="110" t="s">
        <v>81</v>
      </c>
      <c r="E12" s="148">
        <f>'Average Cost'!D8</f>
        <v>141.82</v>
      </c>
      <c r="F12" s="152">
        <v>2</v>
      </c>
      <c r="G12" s="153">
        <f aca="true" t="shared" si="0" ref="G12:G22">F12*E12</f>
        <v>283.64</v>
      </c>
      <c r="H12" s="152">
        <v>1</v>
      </c>
      <c r="I12" s="153">
        <f>H12*E12</f>
        <v>141.82</v>
      </c>
    </row>
    <row r="13" spans="2:9" s="103" customFormat="1" ht="15.75">
      <c r="B13" s="111"/>
      <c r="C13" s="145"/>
      <c r="D13" s="110"/>
      <c r="E13" s="136"/>
      <c r="F13" s="152"/>
      <c r="G13" s="153"/>
      <c r="H13" s="152"/>
      <c r="I13" s="153"/>
    </row>
    <row r="14" spans="2:9" s="103" customFormat="1" ht="15">
      <c r="B14" s="111">
        <v>3</v>
      </c>
      <c r="C14" s="145" t="s">
        <v>107</v>
      </c>
      <c r="D14" s="110" t="s">
        <v>81</v>
      </c>
      <c r="E14" s="148">
        <f>'Average Cost'!D10</f>
        <v>71.09</v>
      </c>
      <c r="F14" s="152">
        <v>2</v>
      </c>
      <c r="G14" s="153">
        <f t="shared" si="0"/>
        <v>142.18</v>
      </c>
      <c r="H14" s="152">
        <v>1</v>
      </c>
      <c r="I14" s="153">
        <f>H14*E14</f>
        <v>71.09</v>
      </c>
    </row>
    <row r="15" spans="2:9" s="103" customFormat="1" ht="15.75">
      <c r="B15" s="111"/>
      <c r="C15" s="145"/>
      <c r="D15" s="110"/>
      <c r="E15" s="136"/>
      <c r="F15" s="152"/>
      <c r="G15" s="153"/>
      <c r="H15" s="152"/>
      <c r="I15" s="153"/>
    </row>
    <row r="16" spans="2:9" s="103" customFormat="1" ht="30">
      <c r="B16" s="111">
        <v>4</v>
      </c>
      <c r="C16" s="145" t="s">
        <v>141</v>
      </c>
      <c r="D16" s="110" t="s">
        <v>81</v>
      </c>
      <c r="E16" s="148">
        <f>'Average Cost'!D12</f>
        <v>441.72472550799995</v>
      </c>
      <c r="F16" s="152">
        <v>2</v>
      </c>
      <c r="G16" s="153">
        <f t="shared" si="0"/>
        <v>883.4494510159999</v>
      </c>
      <c r="H16" s="152">
        <v>1</v>
      </c>
      <c r="I16" s="153">
        <f>H16*E16</f>
        <v>441.72472550799995</v>
      </c>
    </row>
    <row r="17" spans="2:9" s="103" customFormat="1" ht="15.75">
      <c r="B17" s="111"/>
      <c r="C17" s="145"/>
      <c r="D17" s="110"/>
      <c r="E17" s="136"/>
      <c r="F17" s="152"/>
      <c r="G17" s="153"/>
      <c r="H17" s="152"/>
      <c r="I17" s="153"/>
    </row>
    <row r="18" spans="2:9" s="103" customFormat="1" ht="30">
      <c r="B18" s="111">
        <v>5</v>
      </c>
      <c r="C18" s="145" t="s">
        <v>109</v>
      </c>
      <c r="D18" s="110"/>
      <c r="E18" s="135"/>
      <c r="F18" s="152"/>
      <c r="G18" s="152"/>
      <c r="H18" s="152"/>
      <c r="I18" s="152"/>
    </row>
    <row r="19" spans="2:9" s="103" customFormat="1" ht="12.75">
      <c r="B19" s="139" t="s">
        <v>71</v>
      </c>
      <c r="C19" s="146" t="s">
        <v>142</v>
      </c>
      <c r="D19" s="110" t="s">
        <v>7</v>
      </c>
      <c r="E19" s="148">
        <f>'Average Cost'!D15</f>
        <v>7.3</v>
      </c>
      <c r="F19" s="152">
        <v>4</v>
      </c>
      <c r="G19" s="153">
        <f t="shared" si="0"/>
        <v>29.2</v>
      </c>
      <c r="H19" s="152">
        <v>2</v>
      </c>
      <c r="I19" s="153">
        <f>H19*E19</f>
        <v>14.6</v>
      </c>
    </row>
    <row r="20" spans="2:9" s="103" customFormat="1" ht="12.75">
      <c r="B20" s="139" t="s">
        <v>72</v>
      </c>
      <c r="C20" s="146" t="s">
        <v>143</v>
      </c>
      <c r="D20" s="110" t="s">
        <v>7</v>
      </c>
      <c r="E20" s="148">
        <f>'Average Cost'!D16</f>
        <v>5.93</v>
      </c>
      <c r="F20" s="152">
        <v>2</v>
      </c>
      <c r="G20" s="153">
        <f t="shared" si="0"/>
        <v>11.86</v>
      </c>
      <c r="H20" s="152">
        <v>1</v>
      </c>
      <c r="I20" s="153">
        <f>H20*E20</f>
        <v>5.93</v>
      </c>
    </row>
    <row r="21" spans="2:9" s="103" customFormat="1" ht="15.75">
      <c r="B21" s="139"/>
      <c r="C21" s="146"/>
      <c r="D21" s="110"/>
      <c r="E21" s="136"/>
      <c r="F21" s="152"/>
      <c r="G21" s="153"/>
      <c r="H21" s="152"/>
      <c r="I21" s="153"/>
    </row>
    <row r="22" spans="2:9" s="103" customFormat="1" ht="15">
      <c r="B22" s="111">
        <v>6</v>
      </c>
      <c r="C22" s="145" t="s">
        <v>144</v>
      </c>
      <c r="D22" s="110" t="s">
        <v>81</v>
      </c>
      <c r="E22" s="148">
        <f>'Average Cost'!D18</f>
        <v>132.81100706996</v>
      </c>
      <c r="F22" s="152">
        <v>2</v>
      </c>
      <c r="G22" s="153">
        <f t="shared" si="0"/>
        <v>265.62201413992</v>
      </c>
      <c r="H22" s="152">
        <v>1</v>
      </c>
      <c r="I22" s="153">
        <f>H22*E22</f>
        <v>132.81100706996</v>
      </c>
    </row>
    <row r="23" spans="2:9" s="103" customFormat="1" ht="15.75">
      <c r="B23" s="139" t="s">
        <v>71</v>
      </c>
      <c r="C23" s="146" t="s">
        <v>145</v>
      </c>
      <c r="D23" s="110"/>
      <c r="E23" s="135"/>
      <c r="F23" s="152"/>
      <c r="G23" s="152"/>
      <c r="H23" s="152"/>
      <c r="I23" s="152"/>
    </row>
    <row r="24" spans="2:9" s="103" customFormat="1" ht="15.75">
      <c r="B24" s="139" t="s">
        <v>72</v>
      </c>
      <c r="C24" s="146" t="s">
        <v>146</v>
      </c>
      <c r="D24" s="110"/>
      <c r="E24" s="135"/>
      <c r="F24" s="152"/>
      <c r="G24" s="152"/>
      <c r="H24" s="152"/>
      <c r="I24" s="152"/>
    </row>
    <row r="25" spans="2:9" s="103" customFormat="1" ht="15.75">
      <c r="B25" s="139"/>
      <c r="C25" s="146"/>
      <c r="D25" s="110"/>
      <c r="E25" s="135"/>
      <c r="F25" s="152"/>
      <c r="G25" s="152"/>
      <c r="H25" s="152"/>
      <c r="I25" s="152"/>
    </row>
    <row r="26" spans="2:9" s="103" customFormat="1" ht="20.25" customHeight="1">
      <c r="B26" s="111">
        <v>7</v>
      </c>
      <c r="C26" s="145" t="s">
        <v>113</v>
      </c>
      <c r="D26" s="110" t="s">
        <v>81</v>
      </c>
      <c r="E26" s="148">
        <f>'Average Cost'!D20</f>
        <v>74.31622570860199</v>
      </c>
      <c r="F26" s="152">
        <v>2</v>
      </c>
      <c r="G26" s="153">
        <f aca="true" t="shared" si="1" ref="G26:G70">F26*E26</f>
        <v>148.63245141720398</v>
      </c>
      <c r="H26" s="152">
        <v>1</v>
      </c>
      <c r="I26" s="153">
        <f aca="true" t="shared" si="2" ref="I26:I48">H26*E26</f>
        <v>74.31622570860199</v>
      </c>
    </row>
    <row r="27" spans="2:9" s="103" customFormat="1" ht="15.75">
      <c r="B27" s="111"/>
      <c r="C27" s="145"/>
      <c r="D27" s="110"/>
      <c r="E27" s="136"/>
      <c r="F27" s="152"/>
      <c r="G27" s="153"/>
      <c r="H27" s="152"/>
      <c r="I27" s="153"/>
    </row>
    <row r="28" spans="2:9" s="103" customFormat="1" ht="30">
      <c r="B28" s="111">
        <v>8</v>
      </c>
      <c r="C28" s="145" t="s">
        <v>114</v>
      </c>
      <c r="D28" s="110" t="s">
        <v>81</v>
      </c>
      <c r="E28" s="148">
        <f>'Average Cost'!D22</f>
        <v>185.0448054085</v>
      </c>
      <c r="F28" s="152">
        <v>2</v>
      </c>
      <c r="G28" s="153">
        <f t="shared" si="1"/>
        <v>370.089610817</v>
      </c>
      <c r="H28" s="152">
        <v>1</v>
      </c>
      <c r="I28" s="153">
        <f t="shared" si="2"/>
        <v>185.0448054085</v>
      </c>
    </row>
    <row r="29" spans="2:9" s="103" customFormat="1" ht="15.75">
      <c r="B29" s="111"/>
      <c r="C29" s="145"/>
      <c r="D29" s="110"/>
      <c r="E29" s="136"/>
      <c r="F29" s="152"/>
      <c r="G29" s="153"/>
      <c r="H29" s="152"/>
      <c r="I29" s="153"/>
    </row>
    <row r="30" spans="2:9" s="103" customFormat="1" ht="15">
      <c r="B30" s="111">
        <v>9</v>
      </c>
      <c r="C30" s="145" t="s">
        <v>147</v>
      </c>
      <c r="D30" s="110" t="s">
        <v>81</v>
      </c>
      <c r="E30" s="148">
        <f>'Average Cost'!D24</f>
        <v>3.4741129935000004</v>
      </c>
      <c r="F30" s="152">
        <v>2</v>
      </c>
      <c r="G30" s="153">
        <f t="shared" si="1"/>
        <v>6.948225987000001</v>
      </c>
      <c r="H30" s="152">
        <v>1</v>
      </c>
      <c r="I30" s="153">
        <f t="shared" si="2"/>
        <v>3.4741129935000004</v>
      </c>
    </row>
    <row r="31" spans="2:9" s="103" customFormat="1" ht="15.75">
      <c r="B31" s="111"/>
      <c r="C31" s="145"/>
      <c r="D31" s="110"/>
      <c r="E31" s="136"/>
      <c r="F31" s="152"/>
      <c r="G31" s="153"/>
      <c r="H31" s="152"/>
      <c r="I31" s="153"/>
    </row>
    <row r="32" spans="2:9" s="103" customFormat="1" ht="15">
      <c r="B32" s="111">
        <v>10</v>
      </c>
      <c r="C32" s="145" t="s">
        <v>116</v>
      </c>
      <c r="D32" s="110" t="s">
        <v>81</v>
      </c>
      <c r="E32" s="148">
        <f>'Average Cost'!D26</f>
        <v>26.222680735405007</v>
      </c>
      <c r="F32" s="152">
        <v>2</v>
      </c>
      <c r="G32" s="153">
        <f t="shared" si="1"/>
        <v>52.44536147081001</v>
      </c>
      <c r="H32" s="152">
        <v>1</v>
      </c>
      <c r="I32" s="153">
        <f t="shared" si="2"/>
        <v>26.222680735405007</v>
      </c>
    </row>
    <row r="33" spans="2:9" s="103" customFormat="1" ht="15.75">
      <c r="B33" s="111"/>
      <c r="C33" s="145"/>
      <c r="D33" s="110"/>
      <c r="E33" s="136"/>
      <c r="F33" s="152"/>
      <c r="G33" s="153"/>
      <c r="H33" s="152"/>
      <c r="I33" s="153"/>
    </row>
    <row r="34" spans="2:9" s="103" customFormat="1" ht="18.75" customHeight="1">
      <c r="B34" s="111">
        <v>11</v>
      </c>
      <c r="C34" s="145" t="s">
        <v>127</v>
      </c>
      <c r="D34" s="110" t="s">
        <v>81</v>
      </c>
      <c r="E34" s="148">
        <f>'Average Cost'!D28</f>
        <v>3.1517733640000003</v>
      </c>
      <c r="F34" s="152">
        <v>2</v>
      </c>
      <c r="G34" s="153">
        <f t="shared" si="1"/>
        <v>6.303546728000001</v>
      </c>
      <c r="H34" s="152">
        <v>1</v>
      </c>
      <c r="I34" s="153">
        <f t="shared" si="2"/>
        <v>3.1517733640000003</v>
      </c>
    </row>
    <row r="35" spans="2:9" s="103" customFormat="1" ht="15.75">
      <c r="B35" s="111"/>
      <c r="C35" s="145"/>
      <c r="D35" s="110"/>
      <c r="E35" s="136"/>
      <c r="F35" s="152"/>
      <c r="G35" s="153"/>
      <c r="H35" s="152"/>
      <c r="I35" s="153"/>
    </row>
    <row r="36" spans="2:9" s="103" customFormat="1" ht="30">
      <c r="B36" s="111">
        <v>12</v>
      </c>
      <c r="C36" s="145" t="s">
        <v>118</v>
      </c>
      <c r="D36" s="110" t="s">
        <v>87</v>
      </c>
      <c r="E36" s="148">
        <f>'Average Cost'!D30</f>
        <v>46.5884429996</v>
      </c>
      <c r="F36" s="152">
        <v>1</v>
      </c>
      <c r="G36" s="153">
        <f t="shared" si="1"/>
        <v>46.5884429996</v>
      </c>
      <c r="H36" s="152">
        <v>0.5</v>
      </c>
      <c r="I36" s="153">
        <f t="shared" si="2"/>
        <v>23.2942214998</v>
      </c>
    </row>
    <row r="37" spans="2:9" s="103" customFormat="1" ht="15.75">
      <c r="B37" s="111"/>
      <c r="C37" s="145"/>
      <c r="D37" s="110"/>
      <c r="E37" s="136"/>
      <c r="F37" s="152"/>
      <c r="G37" s="153"/>
      <c r="H37" s="152"/>
      <c r="I37" s="153"/>
    </row>
    <row r="38" spans="2:9" s="103" customFormat="1" ht="75">
      <c r="B38" s="111">
        <v>13</v>
      </c>
      <c r="C38" s="145" t="s">
        <v>119</v>
      </c>
      <c r="D38" s="110" t="s">
        <v>87</v>
      </c>
      <c r="E38" s="148">
        <f>'Average Cost'!D32</f>
        <v>127.63000802393601</v>
      </c>
      <c r="F38" s="152">
        <v>1</v>
      </c>
      <c r="G38" s="153">
        <f t="shared" si="1"/>
        <v>127.63000802393601</v>
      </c>
      <c r="H38" s="152">
        <v>0.5</v>
      </c>
      <c r="I38" s="153">
        <f t="shared" si="2"/>
        <v>63.81500401196801</v>
      </c>
    </row>
    <row r="39" spans="2:9" s="103" customFormat="1" ht="15.75">
      <c r="B39" s="111"/>
      <c r="C39" s="145"/>
      <c r="D39" s="110"/>
      <c r="E39" s="136"/>
      <c r="F39" s="152"/>
      <c r="G39" s="153"/>
      <c r="H39" s="152"/>
      <c r="I39" s="153"/>
    </row>
    <row r="40" spans="2:9" s="103" customFormat="1" ht="30">
      <c r="B40" s="111">
        <v>14</v>
      </c>
      <c r="C40" s="145" t="s">
        <v>120</v>
      </c>
      <c r="D40" s="110" t="s">
        <v>87</v>
      </c>
      <c r="E40" s="148">
        <f>'Average Cost'!D34</f>
        <v>36.127354422399996</v>
      </c>
      <c r="F40" s="152">
        <v>1</v>
      </c>
      <c r="G40" s="153">
        <f t="shared" si="1"/>
        <v>36.127354422399996</v>
      </c>
      <c r="H40" s="152">
        <v>0.5</v>
      </c>
      <c r="I40" s="153">
        <f t="shared" si="2"/>
        <v>18.063677211199998</v>
      </c>
    </row>
    <row r="41" spans="2:9" s="103" customFormat="1" ht="15.75">
      <c r="B41" s="111"/>
      <c r="C41" s="145"/>
      <c r="D41" s="110"/>
      <c r="E41" s="136"/>
      <c r="F41" s="152"/>
      <c r="G41" s="153"/>
      <c r="H41" s="152"/>
      <c r="I41" s="153"/>
    </row>
    <row r="42" spans="2:9" s="103" customFormat="1" ht="15">
      <c r="B42" s="111">
        <v>15</v>
      </c>
      <c r="C42" s="145" t="s">
        <v>121</v>
      </c>
      <c r="D42" s="110" t="s">
        <v>7</v>
      </c>
      <c r="E42" s="148">
        <f>'Average Cost'!D36</f>
        <v>1.4132370093333335</v>
      </c>
      <c r="F42" s="152">
        <v>6</v>
      </c>
      <c r="G42" s="153">
        <f t="shared" si="1"/>
        <v>8.479422056</v>
      </c>
      <c r="H42" s="152">
        <v>3</v>
      </c>
      <c r="I42" s="153">
        <f t="shared" si="2"/>
        <v>4.239711028</v>
      </c>
    </row>
    <row r="43" spans="2:9" s="103" customFormat="1" ht="15.75">
      <c r="B43" s="111"/>
      <c r="C43" s="145"/>
      <c r="D43" s="110"/>
      <c r="E43" s="136"/>
      <c r="F43" s="152"/>
      <c r="G43" s="153"/>
      <c r="H43" s="152"/>
      <c r="I43" s="153"/>
    </row>
    <row r="44" spans="2:9" s="103" customFormat="1" ht="15">
      <c r="B44" s="111">
        <v>16</v>
      </c>
      <c r="C44" s="145" t="s">
        <v>122</v>
      </c>
      <c r="D44" s="110" t="s">
        <v>7</v>
      </c>
      <c r="E44" s="148">
        <f>'Average Cost'!D38</f>
        <v>11.601848537333334</v>
      </c>
      <c r="F44" s="152">
        <v>1</v>
      </c>
      <c r="G44" s="153">
        <f t="shared" si="1"/>
        <v>11.601848537333334</v>
      </c>
      <c r="H44" s="152">
        <v>1</v>
      </c>
      <c r="I44" s="153">
        <f t="shared" si="2"/>
        <v>11.601848537333334</v>
      </c>
    </row>
    <row r="45" spans="2:9" s="103" customFormat="1" ht="15.75">
      <c r="B45" s="111"/>
      <c r="C45" s="145"/>
      <c r="D45" s="110"/>
      <c r="E45" s="136"/>
      <c r="F45" s="152"/>
      <c r="G45" s="153"/>
      <c r="H45" s="152"/>
      <c r="I45" s="153"/>
    </row>
    <row r="46" spans="2:9" s="103" customFormat="1" ht="15">
      <c r="B46" s="111">
        <v>17</v>
      </c>
      <c r="C46" s="145" t="s">
        <v>123</v>
      </c>
      <c r="D46" s="110" t="s">
        <v>87</v>
      </c>
      <c r="E46" s="148">
        <f>'Average Cost'!D40</f>
        <v>11.90633047</v>
      </c>
      <c r="F46" s="152">
        <v>1</v>
      </c>
      <c r="G46" s="153">
        <f t="shared" si="1"/>
        <v>11.90633047</v>
      </c>
      <c r="H46" s="152">
        <v>0.5</v>
      </c>
      <c r="I46" s="153">
        <f t="shared" si="2"/>
        <v>5.953165235</v>
      </c>
    </row>
    <row r="47" spans="2:9" s="103" customFormat="1" ht="15.75">
      <c r="B47" s="111"/>
      <c r="C47" s="145"/>
      <c r="D47" s="110"/>
      <c r="E47" s="136"/>
      <c r="F47" s="152"/>
      <c r="G47" s="153"/>
      <c r="H47" s="152"/>
      <c r="I47" s="153"/>
    </row>
    <row r="48" spans="2:9" s="103" customFormat="1" ht="15">
      <c r="B48" s="111">
        <v>18</v>
      </c>
      <c r="C48" s="145" t="s">
        <v>148</v>
      </c>
      <c r="D48" s="110" t="s">
        <v>87</v>
      </c>
      <c r="E48" s="148">
        <f>'Average Cost'!D44</f>
        <v>185.99461333333332</v>
      </c>
      <c r="F48" s="152">
        <v>1</v>
      </c>
      <c r="G48" s="153">
        <f t="shared" si="1"/>
        <v>185.99461333333332</v>
      </c>
      <c r="H48" s="152">
        <v>0.75</v>
      </c>
      <c r="I48" s="153">
        <f t="shared" si="2"/>
        <v>139.49596</v>
      </c>
    </row>
    <row r="49" spans="2:9" s="103" customFormat="1" ht="15.75">
      <c r="B49" s="111"/>
      <c r="C49" s="145"/>
      <c r="D49" s="110"/>
      <c r="E49" s="136"/>
      <c r="F49" s="152"/>
      <c r="G49" s="153"/>
      <c r="H49" s="152"/>
      <c r="I49" s="153"/>
    </row>
    <row r="50" spans="2:9" s="103" customFormat="1" ht="15.75">
      <c r="B50" s="111">
        <v>19</v>
      </c>
      <c r="C50" s="145" t="s">
        <v>155</v>
      </c>
      <c r="D50" s="110"/>
      <c r="E50" s="136"/>
      <c r="F50" s="152"/>
      <c r="G50" s="152"/>
      <c r="H50" s="164"/>
      <c r="I50" s="152"/>
    </row>
    <row r="51" spans="2:9" s="103" customFormat="1" ht="12.75">
      <c r="B51" s="139" t="s">
        <v>71</v>
      </c>
      <c r="C51" s="146" t="s">
        <v>125</v>
      </c>
      <c r="D51" s="110" t="s">
        <v>92</v>
      </c>
      <c r="E51" s="148">
        <f>'Average Cost'!D47</f>
        <v>5.149991999999999</v>
      </c>
      <c r="F51" s="152">
        <v>2</v>
      </c>
      <c r="G51" s="153">
        <f t="shared" si="1"/>
        <v>10.299983999999998</v>
      </c>
      <c r="H51" s="169">
        <v>1</v>
      </c>
      <c r="I51" s="153">
        <f>H51*E51</f>
        <v>5.149991999999999</v>
      </c>
    </row>
    <row r="52" spans="2:9" s="103" customFormat="1" ht="12.75">
      <c r="B52" s="139" t="s">
        <v>72</v>
      </c>
      <c r="C52" s="146" t="s">
        <v>126</v>
      </c>
      <c r="D52" s="110" t="s">
        <v>92</v>
      </c>
      <c r="E52" s="148">
        <f>'Average Cost'!D48</f>
        <v>4.361182</v>
      </c>
      <c r="F52" s="152">
        <v>2</v>
      </c>
      <c r="G52" s="153">
        <f t="shared" si="1"/>
        <v>8.722364</v>
      </c>
      <c r="H52" s="169">
        <v>1</v>
      </c>
      <c r="I52" s="153">
        <f>H52*E52</f>
        <v>4.361182</v>
      </c>
    </row>
    <row r="53" spans="2:9" s="103" customFormat="1" ht="12.75">
      <c r="B53" s="139" t="s">
        <v>73</v>
      </c>
      <c r="C53" s="146" t="s">
        <v>107</v>
      </c>
      <c r="D53" s="110" t="s">
        <v>92</v>
      </c>
      <c r="E53" s="148">
        <f>'Average Cost'!D49</f>
        <v>0.921006</v>
      </c>
      <c r="F53" s="152">
        <v>2</v>
      </c>
      <c r="G53" s="153">
        <f t="shared" si="1"/>
        <v>1.842012</v>
      </c>
      <c r="H53" s="169">
        <v>1</v>
      </c>
      <c r="I53" s="153">
        <f>H53*E53</f>
        <v>0.921006</v>
      </c>
    </row>
    <row r="54" spans="2:9" s="103" customFormat="1" ht="12.75">
      <c r="B54" s="139" t="s">
        <v>74</v>
      </c>
      <c r="C54" s="146" t="s">
        <v>108</v>
      </c>
      <c r="D54" s="110" t="s">
        <v>92</v>
      </c>
      <c r="E54" s="148">
        <f>'Average Cost'!D50</f>
        <v>8.007145</v>
      </c>
      <c r="F54" s="152">
        <v>2</v>
      </c>
      <c r="G54" s="153">
        <f t="shared" si="1"/>
        <v>16.01429</v>
      </c>
      <c r="H54" s="151">
        <v>1</v>
      </c>
      <c r="I54" s="153">
        <f>H54*E54</f>
        <v>8.007145</v>
      </c>
    </row>
    <row r="55" spans="2:9" s="103" customFormat="1" ht="25.5">
      <c r="B55" s="139" t="s">
        <v>75</v>
      </c>
      <c r="C55" s="146" t="s">
        <v>109</v>
      </c>
      <c r="D55" s="110"/>
      <c r="E55" s="165">
        <f>'Average Cost'!D51</f>
        <v>0</v>
      </c>
      <c r="F55" s="152"/>
      <c r="G55" s="152"/>
      <c r="H55" s="151"/>
      <c r="I55" s="152"/>
    </row>
    <row r="56" spans="2:9" s="103" customFormat="1" ht="12.75">
      <c r="B56" s="140" t="s">
        <v>6</v>
      </c>
      <c r="C56" s="147" t="s">
        <v>110</v>
      </c>
      <c r="D56" s="110" t="s">
        <v>92</v>
      </c>
      <c r="E56" s="148">
        <f>'Average Cost'!D52</f>
        <v>1.2055820000000002</v>
      </c>
      <c r="F56" s="152">
        <v>4</v>
      </c>
      <c r="G56" s="153">
        <f t="shared" si="1"/>
        <v>4.822328000000001</v>
      </c>
      <c r="H56" s="151">
        <v>2</v>
      </c>
      <c r="I56" s="153">
        <f>H56*E56</f>
        <v>2.4111640000000003</v>
      </c>
    </row>
    <row r="57" spans="2:9" s="103" customFormat="1" ht="12.75">
      <c r="B57" s="140" t="s">
        <v>8</v>
      </c>
      <c r="C57" s="147" t="s">
        <v>111</v>
      </c>
      <c r="D57" s="110" t="s">
        <v>92</v>
      </c>
      <c r="E57" s="148">
        <f>'Average Cost'!D53</f>
        <v>1.203406</v>
      </c>
      <c r="F57" s="152">
        <v>2</v>
      </c>
      <c r="G57" s="153">
        <f t="shared" si="1"/>
        <v>2.406812</v>
      </c>
      <c r="H57" s="151">
        <v>1</v>
      </c>
      <c r="I57" s="153">
        <f>H57*E57</f>
        <v>1.203406</v>
      </c>
    </row>
    <row r="58" spans="2:9" s="103" customFormat="1" ht="12.75">
      <c r="B58" s="139" t="s">
        <v>76</v>
      </c>
      <c r="C58" s="146" t="s">
        <v>112</v>
      </c>
      <c r="D58" s="110" t="s">
        <v>149</v>
      </c>
      <c r="E58" s="148">
        <f>'Average Cost'!D54</f>
        <v>5.712319999999999</v>
      </c>
      <c r="F58" s="152">
        <v>2</v>
      </c>
      <c r="G58" s="153">
        <f t="shared" si="1"/>
        <v>11.424639999999998</v>
      </c>
      <c r="H58" s="151">
        <v>1</v>
      </c>
      <c r="I58" s="153">
        <f>H58*E58</f>
        <v>5.712319999999999</v>
      </c>
    </row>
    <row r="59" spans="2:9" s="103" customFormat="1" ht="12.75">
      <c r="B59" s="139" t="s">
        <v>77</v>
      </c>
      <c r="C59" s="146" t="s">
        <v>113</v>
      </c>
      <c r="D59" s="110" t="s">
        <v>149</v>
      </c>
      <c r="E59" s="148">
        <f>'Average Cost'!D55</f>
        <v>3.1749820000000004</v>
      </c>
      <c r="F59" s="152">
        <v>2</v>
      </c>
      <c r="G59" s="153">
        <f t="shared" si="1"/>
        <v>6.349964000000001</v>
      </c>
      <c r="H59" s="151">
        <v>1</v>
      </c>
      <c r="I59" s="153">
        <f aca="true" t="shared" si="3" ref="I59:I67">H59*E59</f>
        <v>3.1749820000000004</v>
      </c>
    </row>
    <row r="60" spans="2:9" s="103" customFormat="1" ht="12.75">
      <c r="B60" s="139" t="s">
        <v>10</v>
      </c>
      <c r="C60" s="146" t="s">
        <v>114</v>
      </c>
      <c r="D60" s="110" t="s">
        <v>149</v>
      </c>
      <c r="E60" s="148">
        <f>'Average Cost'!D56</f>
        <v>4.5401359999999995</v>
      </c>
      <c r="F60" s="152">
        <v>2</v>
      </c>
      <c r="G60" s="153">
        <f t="shared" si="1"/>
        <v>9.080271999999999</v>
      </c>
      <c r="H60" s="151">
        <v>1</v>
      </c>
      <c r="I60" s="153">
        <f t="shared" si="3"/>
        <v>4.5401359999999995</v>
      </c>
    </row>
    <row r="61" spans="2:9" s="103" customFormat="1" ht="12.75">
      <c r="B61" s="139" t="s">
        <v>78</v>
      </c>
      <c r="C61" s="146" t="s">
        <v>115</v>
      </c>
      <c r="D61" s="110" t="s">
        <v>81</v>
      </c>
      <c r="E61" s="148">
        <f>'Average Cost'!D57</f>
        <v>0.8243366666666667</v>
      </c>
      <c r="F61" s="152">
        <v>2</v>
      </c>
      <c r="G61" s="153">
        <f t="shared" si="1"/>
        <v>1.6486733333333334</v>
      </c>
      <c r="H61" s="154">
        <v>1</v>
      </c>
      <c r="I61" s="153">
        <f t="shared" si="3"/>
        <v>0.8243366666666667</v>
      </c>
    </row>
    <row r="62" spans="2:9" s="103" customFormat="1" ht="12.75">
      <c r="B62" s="139" t="s">
        <v>79</v>
      </c>
      <c r="C62" s="146" t="s">
        <v>116</v>
      </c>
      <c r="D62" s="110" t="s">
        <v>149</v>
      </c>
      <c r="E62" s="148">
        <f>'Average Cost'!D58</f>
        <v>2.2040775</v>
      </c>
      <c r="F62" s="152">
        <v>2</v>
      </c>
      <c r="G62" s="153">
        <f t="shared" si="1"/>
        <v>4.408155</v>
      </c>
      <c r="H62" s="154">
        <v>1</v>
      </c>
      <c r="I62" s="153">
        <f t="shared" si="3"/>
        <v>2.2040775</v>
      </c>
    </row>
    <row r="63" spans="2:9" s="103" customFormat="1" ht="12.75">
      <c r="B63" s="139" t="s">
        <v>82</v>
      </c>
      <c r="C63" s="146" t="s">
        <v>127</v>
      </c>
      <c r="D63" s="110" t="s">
        <v>81</v>
      </c>
      <c r="E63" s="148">
        <f>'Average Cost'!D59</f>
        <v>0.8633575</v>
      </c>
      <c r="F63" s="152">
        <v>2</v>
      </c>
      <c r="G63" s="153">
        <f t="shared" si="1"/>
        <v>1.726715</v>
      </c>
      <c r="H63" s="154">
        <v>1</v>
      </c>
      <c r="I63" s="153">
        <f t="shared" si="3"/>
        <v>0.8633575</v>
      </c>
    </row>
    <row r="64" spans="2:9" ht="25.5">
      <c r="B64" s="139" t="s">
        <v>83</v>
      </c>
      <c r="C64" s="146" t="s">
        <v>118</v>
      </c>
      <c r="D64" s="110" t="s">
        <v>87</v>
      </c>
      <c r="E64" s="148">
        <f>'Average Cost'!D60</f>
        <v>5.6893775</v>
      </c>
      <c r="F64" s="152">
        <v>1</v>
      </c>
      <c r="G64" s="153">
        <f t="shared" si="1"/>
        <v>5.6893775</v>
      </c>
      <c r="H64" s="154">
        <v>0.75</v>
      </c>
      <c r="I64" s="153">
        <f t="shared" si="3"/>
        <v>4.267033125</v>
      </c>
    </row>
    <row r="65" spans="2:9" ht="51">
      <c r="B65" s="139" t="s">
        <v>84</v>
      </c>
      <c r="C65" s="146" t="s">
        <v>119</v>
      </c>
      <c r="D65" s="110" t="s">
        <v>87</v>
      </c>
      <c r="E65" s="148">
        <f>'Average Cost'!D61</f>
        <v>4.32834</v>
      </c>
      <c r="F65" s="152">
        <v>1</v>
      </c>
      <c r="G65" s="153">
        <f t="shared" si="1"/>
        <v>4.32834</v>
      </c>
      <c r="H65" s="154">
        <v>0.5</v>
      </c>
      <c r="I65" s="153">
        <f t="shared" si="3"/>
        <v>2.16417</v>
      </c>
    </row>
    <row r="66" spans="2:9" ht="12.75" customHeight="1">
      <c r="B66" s="139" t="s">
        <v>85</v>
      </c>
      <c r="C66" s="146" t="s">
        <v>120</v>
      </c>
      <c r="D66" s="110" t="s">
        <v>87</v>
      </c>
      <c r="E66" s="148">
        <f>'Average Cost'!D62</f>
        <v>3.376615</v>
      </c>
      <c r="F66" s="152">
        <v>1</v>
      </c>
      <c r="G66" s="153">
        <f t="shared" si="1"/>
        <v>3.376615</v>
      </c>
      <c r="H66" s="154">
        <v>0.75</v>
      </c>
      <c r="I66" s="153">
        <f t="shared" si="3"/>
        <v>2.53246125</v>
      </c>
    </row>
    <row r="67" spans="2:9" ht="12.75">
      <c r="B67" s="139" t="s">
        <v>86</v>
      </c>
      <c r="C67" s="146" t="s">
        <v>121</v>
      </c>
      <c r="D67" s="110" t="s">
        <v>92</v>
      </c>
      <c r="E67" s="148">
        <f>'Average Cost'!D63</f>
        <v>0.2909833333333333</v>
      </c>
      <c r="F67" s="152">
        <v>6</v>
      </c>
      <c r="G67" s="153">
        <f t="shared" si="1"/>
        <v>1.7458999999999998</v>
      </c>
      <c r="H67" s="154">
        <v>3</v>
      </c>
      <c r="I67" s="153">
        <f t="shared" si="3"/>
        <v>0.8729499999999999</v>
      </c>
    </row>
    <row r="68" spans="2:9" ht="12.75">
      <c r="B68" s="139" t="s">
        <v>0</v>
      </c>
      <c r="C68" s="146" t="s">
        <v>122</v>
      </c>
      <c r="D68" s="110" t="s">
        <v>92</v>
      </c>
      <c r="E68" s="148">
        <f>'Average Cost'!D64</f>
        <v>0</v>
      </c>
      <c r="F68" s="152">
        <v>1</v>
      </c>
      <c r="G68" s="153">
        <f t="shared" si="1"/>
        <v>0</v>
      </c>
      <c r="H68" s="154"/>
      <c r="I68" s="152"/>
    </row>
    <row r="69" spans="2:9" ht="12.75">
      <c r="B69" s="139" t="s">
        <v>1</v>
      </c>
      <c r="C69" s="146" t="s">
        <v>123</v>
      </c>
      <c r="D69" s="110" t="s">
        <v>87</v>
      </c>
      <c r="E69" s="148">
        <f>'Average Cost'!D65</f>
        <v>5.290593333333333</v>
      </c>
      <c r="F69" s="152">
        <v>1</v>
      </c>
      <c r="G69" s="153">
        <f t="shared" si="1"/>
        <v>5.290593333333333</v>
      </c>
      <c r="H69" s="154">
        <v>0.75</v>
      </c>
      <c r="I69" s="153">
        <f>H69*E69</f>
        <v>3.9679449999999994</v>
      </c>
    </row>
    <row r="70" spans="2:9" ht="38.25">
      <c r="B70" s="139" t="s">
        <v>2</v>
      </c>
      <c r="C70" s="146" t="s">
        <v>128</v>
      </c>
      <c r="D70" s="110" t="s">
        <v>87</v>
      </c>
      <c r="E70" s="148">
        <f>'Average Cost'!D66</f>
        <v>0.33066333333333336</v>
      </c>
      <c r="F70" s="152">
        <v>1</v>
      </c>
      <c r="G70" s="153">
        <f t="shared" si="1"/>
        <v>0.33066333333333336</v>
      </c>
      <c r="H70" s="151">
        <v>1</v>
      </c>
      <c r="I70" s="153">
        <f>H70*E70</f>
        <v>0.33066333333333336</v>
      </c>
    </row>
    <row r="71" spans="2:9" ht="15.75">
      <c r="B71" s="139"/>
      <c r="C71" s="146"/>
      <c r="D71" s="110"/>
      <c r="E71" s="136"/>
      <c r="F71" s="152"/>
      <c r="G71" s="153"/>
      <c r="H71" s="151"/>
      <c r="I71" s="153"/>
    </row>
    <row r="72" spans="2:9" ht="15.75">
      <c r="B72" s="111">
        <v>20</v>
      </c>
      <c r="C72" s="145" t="s">
        <v>150</v>
      </c>
      <c r="D72" s="110"/>
      <c r="E72" s="135"/>
      <c r="F72" s="149"/>
      <c r="G72" s="150">
        <f>SUM(G10:G70)</f>
        <v>2891.2463799185375</v>
      </c>
      <c r="H72" s="149"/>
      <c r="I72" s="150">
        <f>SUM(I10:I70)</f>
        <v>1501.677245686269</v>
      </c>
    </row>
    <row r="73" spans="2:9" ht="15.75">
      <c r="B73" s="111"/>
      <c r="C73" s="145"/>
      <c r="D73" s="110"/>
      <c r="E73" s="135"/>
      <c r="F73" s="152"/>
      <c r="G73" s="153"/>
      <c r="H73" s="152"/>
      <c r="I73" s="153"/>
    </row>
    <row r="74" spans="2:9" ht="15.75">
      <c r="B74" s="111">
        <v>21</v>
      </c>
      <c r="C74" s="145" t="s">
        <v>151</v>
      </c>
      <c r="D74" s="110"/>
      <c r="E74" s="135"/>
      <c r="F74" s="150">
        <v>2324.69</v>
      </c>
      <c r="G74" s="149"/>
      <c r="H74" s="150">
        <f>SUM(I10:I46)</f>
        <v>1308.6729583112685</v>
      </c>
      <c r="I74" s="149"/>
    </row>
    <row r="75" spans="2:9" ht="15.75">
      <c r="B75" s="111"/>
      <c r="C75" s="145"/>
      <c r="D75" s="110"/>
      <c r="E75" s="135"/>
      <c r="F75" s="153"/>
      <c r="G75" s="152"/>
      <c r="H75" s="153"/>
      <c r="I75" s="152"/>
    </row>
    <row r="76" spans="2:9" ht="15.75">
      <c r="B76" s="111">
        <v>22</v>
      </c>
      <c r="C76" s="145" t="s">
        <v>152</v>
      </c>
      <c r="D76" s="110"/>
      <c r="E76" s="135"/>
      <c r="F76" s="149"/>
      <c r="G76" s="150">
        <f>F74*10.4048/100</f>
        <v>241.87934512</v>
      </c>
      <c r="H76" s="149"/>
      <c r="I76" s="150">
        <f>H74*10.4048/100</f>
        <v>136.16480396637087</v>
      </c>
    </row>
    <row r="77" spans="2:9" ht="15.75">
      <c r="B77" s="111"/>
      <c r="C77" s="145"/>
      <c r="D77" s="110"/>
      <c r="E77" s="135"/>
      <c r="F77" s="152"/>
      <c r="G77" s="153"/>
      <c r="H77" s="152"/>
      <c r="I77" s="153"/>
    </row>
    <row r="78" spans="2:9" ht="15.75">
      <c r="B78" s="111">
        <v>23</v>
      </c>
      <c r="C78" s="145" t="s">
        <v>153</v>
      </c>
      <c r="D78" s="110"/>
      <c r="E78" s="166"/>
      <c r="F78" s="167"/>
      <c r="G78" s="168">
        <f>SUM(G72:G76)</f>
        <v>3133.1257250385374</v>
      </c>
      <c r="H78" s="167"/>
      <c r="I78" s="168">
        <f>SUM(I72:I76)</f>
        <v>1637.84204965264</v>
      </c>
    </row>
    <row r="79" spans="2:9" ht="12.75">
      <c r="B79" s="105"/>
      <c r="C79" s="75"/>
      <c r="D79" s="105"/>
      <c r="E79" s="104"/>
      <c r="F79" s="103"/>
      <c r="G79" s="104"/>
      <c r="H79" s="103"/>
      <c r="I79" s="103"/>
    </row>
    <row r="80" spans="2:9" ht="12.75">
      <c r="B80" s="105"/>
      <c r="C80" s="75"/>
      <c r="D80" s="105"/>
      <c r="E80" s="104"/>
      <c r="F80" s="103"/>
      <c r="G80" s="104"/>
      <c r="H80" s="103"/>
      <c r="I80" s="103"/>
    </row>
    <row r="81" spans="2:9" ht="12.75">
      <c r="B81" s="105"/>
      <c r="C81" s="75"/>
      <c r="D81" s="105"/>
      <c r="E81" s="104"/>
      <c r="F81" s="103"/>
      <c r="G81" s="104"/>
      <c r="H81" s="103"/>
      <c r="I81" s="103"/>
    </row>
    <row r="82" spans="2:9" ht="12.75">
      <c r="B82" s="105"/>
      <c r="C82" s="75"/>
      <c r="D82" s="105"/>
      <c r="E82" s="104"/>
      <c r="F82" s="103"/>
      <c r="G82" s="104"/>
      <c r="H82" s="103"/>
      <c r="I82" s="103"/>
    </row>
    <row r="83" spans="2:9" ht="12.75">
      <c r="B83" s="105"/>
      <c r="C83" s="75"/>
      <c r="D83" s="105"/>
      <c r="E83" s="104"/>
      <c r="F83" s="103"/>
      <c r="G83" s="104"/>
      <c r="H83" s="103"/>
      <c r="I83" s="103"/>
    </row>
  </sheetData>
  <sheetProtection selectLockedCells="1" selectUnlockedCells="1"/>
  <mergeCells count="2">
    <mergeCell ref="F6:G6"/>
    <mergeCell ref="H6:I6"/>
  </mergeCells>
  <printOptions/>
  <pageMargins left="0.008333333333333333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BreakPreview" zoomScale="60" workbookViewId="0" topLeftCell="A2">
      <selection activeCell="C12" sqref="C12"/>
    </sheetView>
  </sheetViews>
  <sheetFormatPr defaultColWidth="9.140625" defaultRowHeight="12.75"/>
  <cols>
    <col min="2" max="2" width="8.7109375" style="0" customWidth="1"/>
    <col min="3" max="3" width="10.7109375" style="0" customWidth="1"/>
    <col min="4" max="4" width="14.57421875" style="0" customWidth="1"/>
    <col min="5" max="5" width="17.28125" style="0" customWidth="1"/>
    <col min="6" max="8" width="14.28125" style="0" customWidth="1"/>
    <col min="9" max="12" width="14.8515625" style="0" customWidth="1"/>
  </cols>
  <sheetData>
    <row r="1" s="26" customFormat="1" ht="18">
      <c r="A1" s="26" t="str">
        <f>Alternates!A1</f>
        <v>CERC</v>
      </c>
    </row>
    <row r="2" s="79" customFormat="1" ht="15.75">
      <c r="A2" s="79" t="str">
        <f>Alternates!A2</f>
        <v>Capital Cost Benchmarking</v>
      </c>
    </row>
    <row r="3" s="29" customFormat="1" ht="15">
      <c r="A3" s="29" t="str">
        <f>Alternates!A3</f>
        <v>Transmission Substations</v>
      </c>
    </row>
    <row r="4" ht="13.5" customHeight="1"/>
    <row r="5" ht="15">
      <c r="B5" s="1" t="s">
        <v>88</v>
      </c>
    </row>
    <row r="7" spans="2:5" ht="55.5" customHeight="1">
      <c r="B7" s="56" t="s">
        <v>70</v>
      </c>
      <c r="C7" s="56" t="s">
        <v>58</v>
      </c>
      <c r="D7" s="170" t="str">
        <f>Alternates!F6</f>
        <v>Series Compensation -1 - For D/C Line</v>
      </c>
      <c r="E7" s="170" t="str">
        <f>Alternates!H6</f>
        <v>Series Compensation -2- For S/C Line</v>
      </c>
    </row>
    <row r="8" spans="2:5" ht="18" customHeight="1">
      <c r="B8" s="65">
        <v>1</v>
      </c>
      <c r="C8" s="66" t="s">
        <v>89</v>
      </c>
      <c r="D8" s="171">
        <f>Alternates!G72/100</f>
        <v>28.912463799185375</v>
      </c>
      <c r="E8" s="171">
        <f>Alternates!I72/100</f>
        <v>15.016772456862691</v>
      </c>
    </row>
    <row r="9" ht="12.75">
      <c r="B9" s="57"/>
    </row>
    <row r="10" ht="12.75">
      <c r="B10" s="57"/>
    </row>
    <row r="15" spans="5:22" s="59" customFormat="1" ht="12.75" customHeight="1">
      <c r="E15" s="67"/>
      <c r="F15" s="67"/>
      <c r="H15" s="67"/>
      <c r="J15" s="67"/>
      <c r="L15" s="67"/>
      <c r="N15" s="67"/>
      <c r="P15" s="67"/>
      <c r="R15" s="67"/>
      <c r="T15" s="67"/>
      <c r="V15" s="67"/>
    </row>
  </sheetData>
  <sheetProtection selectLockedCells="1" selectUnlockedCells="1"/>
  <printOptions/>
  <pageMargins left="0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CERC</cp:lastModifiedBy>
  <cp:lastPrinted>2010-01-23T10:42:52Z</cp:lastPrinted>
  <dcterms:created xsi:type="dcterms:W3CDTF">2009-07-24T08:43:49Z</dcterms:created>
  <dcterms:modified xsi:type="dcterms:W3CDTF">2010-01-23T10:43:24Z</dcterms:modified>
  <cp:category/>
  <cp:version/>
  <cp:contentType/>
  <cp:contentStatus/>
</cp:coreProperties>
</file>