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1940" windowHeight="5490" tabRatio="874" activeTab="8"/>
  </bookViews>
  <sheets>
    <sheet name="Cover" sheetId="1" r:id="rId1"/>
    <sheet name="L" sheetId="2" r:id="rId2"/>
    <sheet name="User Guide" sheetId="3" r:id="rId3"/>
    <sheet name="Computation_Sheet" sheetId="4" r:id="rId4"/>
    <sheet name="Actual Cost" sheetId="5" r:id="rId5"/>
    <sheet name="Indices" sheetId="6" r:id="rId6"/>
    <sheet name="Escalated Cost" sheetId="7" r:id="rId7"/>
    <sheet name="Average Cost" sheetId="8" r:id="rId8"/>
    <sheet name="Alternates" sheetId="9" r:id="rId9"/>
    <sheet name="Summary" sheetId="10" r:id="rId10"/>
  </sheets>
  <externalReferences>
    <externalReference r:id="rId13"/>
    <externalReference r:id="rId14"/>
    <externalReference r:id="rId15"/>
  </externalReferences>
  <definedNames>
    <definedName name="Name_Company" localSheetId="0">'[2]Inputs'!$E$140</definedName>
    <definedName name="Name_Company" localSheetId="5">'[3]L'!$D$7</definedName>
    <definedName name="Name_Company">'L'!$D$7</definedName>
    <definedName name="Name_Company\" localSheetId="0">'[1]L'!#REF!</definedName>
    <definedName name="Name_Model">'L'!$D$9</definedName>
    <definedName name="Name_Project" localSheetId="0">'[2]Inputs'!$E$142</definedName>
    <definedName name="Name_Project" localSheetId="5">'[3]L'!$D$8</definedName>
    <definedName name="Name_Project">'L'!$D$8</definedName>
    <definedName name="NameBaseCase">#REF!</definedName>
    <definedName name="_xlnm.Print_Area" localSheetId="0">'Cover'!$B$3:$M$54</definedName>
    <definedName name="Project_Name" localSheetId="0">'[1]L'!#REF!</definedName>
    <definedName name="Scenario">#REF!</definedName>
    <definedName name="Scenario_Name">#REF!</definedName>
  </definedNames>
  <calcPr fullCalcOnLoad="1"/>
</workbook>
</file>

<file path=xl/sharedStrings.xml><?xml version="1.0" encoding="utf-8"?>
<sst xmlns="http://schemas.openxmlformats.org/spreadsheetml/2006/main" count="3648" uniqueCount="861">
  <si>
    <t>Reference Numbers</t>
  </si>
  <si>
    <t>LOA NO.:C-14807-S016-3/LOA-I/2790 DT:29-12-08</t>
  </si>
  <si>
    <t>LOA NO.:C-14803-S016-3/LOA-I/2787  DT: 29-12-2008</t>
  </si>
  <si>
    <t xml:space="preserve">Ref : C-32209-S016-7/LOA -1/ 1636  Dated 31-03-2005, </t>
  </si>
  <si>
    <t xml:space="preserve">REF.:C-14804-S019A-3/LOA-I 2981 Dated 06/03/2009 </t>
  </si>
  <si>
    <t xml:space="preserve">Ref No.C-14808-S019A-3/LOA-I/3022   DATED 26/03/2009 </t>
  </si>
  <si>
    <t>SUPPLY</t>
  </si>
  <si>
    <t>POWER TRANSFORMER (Single Phase Units)</t>
  </si>
  <si>
    <t>i</t>
  </si>
  <si>
    <t>I.C.T 500 MVA, Single Phase, 765/Root3 / 400/Root3 / 33 KV class including insulating Oil</t>
  </si>
  <si>
    <t>No</t>
  </si>
  <si>
    <t>ii</t>
  </si>
  <si>
    <t>I.C.T 167 MVA, Single Phase, 400/Root3 / 220/Root3 / 33 KV class including insulating Oil</t>
  </si>
  <si>
    <t>iii</t>
  </si>
  <si>
    <t xml:space="preserve">I.C.T 315 MVA, 3 Phase, 400/220/33 KV including i  Insulating Oil </t>
  </si>
  <si>
    <t xml:space="preserve"> REACTOR &amp; NGR </t>
  </si>
  <si>
    <t>110 MVAR, 765/Root3KV, Single Phase with oil</t>
  </si>
  <si>
    <t>80 MVAR, 765/Root3KV, Single Phase with oil</t>
  </si>
  <si>
    <t>50 MVAR, 765/Root3KV, Single Phase with oil</t>
  </si>
  <si>
    <t>iv</t>
  </si>
  <si>
    <t>NGR (Dry Core Type) for 765KV Reactor</t>
  </si>
  <si>
    <t>v</t>
  </si>
  <si>
    <t>Surge Arrestor for NGR - 765KV System</t>
  </si>
  <si>
    <t>vi</t>
  </si>
  <si>
    <t>125MVAR, 400KV, 3Ph. Reactor with insulating Oil</t>
  </si>
  <si>
    <t>vii</t>
  </si>
  <si>
    <t>80MVAR, 400KV, 3Ph. Reactor with insulating Oil</t>
  </si>
  <si>
    <t>ix</t>
  </si>
  <si>
    <t>63MVAR, 400KV, 3Ph. Reactor with insulating Oil</t>
  </si>
  <si>
    <t>x</t>
  </si>
  <si>
    <t>50MVAR, 400KV, 3Ph. Reactor with insulating Oil</t>
  </si>
  <si>
    <t>xi</t>
  </si>
  <si>
    <t>NGR  for 400KV Reactor with insulating oil</t>
  </si>
  <si>
    <t>xii</t>
  </si>
  <si>
    <t>Surge Arrestor for NGR - 400KV System</t>
  </si>
  <si>
    <t>765 KV EQUIPMENTS</t>
  </si>
  <si>
    <t>765 Kv,3150KA,40KA Circuit Breaker with CR</t>
  </si>
  <si>
    <t>765 Kv,3150KA,40KA Circuit Breaker without CR</t>
  </si>
  <si>
    <t xml:space="preserve">765 kV CTs 3000A,  40KA, 5-Core, </t>
  </si>
  <si>
    <t xml:space="preserve">765 KV,3150 A,40 kA Isolator 3-Phase with 1 E/S </t>
  </si>
  <si>
    <t xml:space="preserve">765 KV,3150 A,40 kA Isolator 3-Phase with 2 E/S </t>
  </si>
  <si>
    <t>765KV, 2000A, 40KA, S-Phase Isolator with 1 E/S</t>
  </si>
  <si>
    <t>viii</t>
  </si>
  <si>
    <t>765 KV 3 Phase E/S</t>
  </si>
  <si>
    <t xml:space="preserve"> 624KV Surge Arrestor</t>
  </si>
  <si>
    <t>Circuit Breaker panel with Auto Reclose</t>
  </si>
  <si>
    <t>Circuit Breaker panel without Auto Reclose</t>
  </si>
  <si>
    <t>Line protection panel</t>
  </si>
  <si>
    <t>765/400KV Transf. protn. panel(both HV and MV)</t>
  </si>
  <si>
    <t>Reactor protection panel</t>
  </si>
  <si>
    <t>Bus Bar Protection Panel</t>
  </si>
  <si>
    <t>420KV, 3150A, 40KA Breaker with CR</t>
  </si>
  <si>
    <t>420KV, 3150A, 40KA Breaker without CR</t>
  </si>
  <si>
    <t xml:space="preserve">420KV, 3000A, 40KA CT, 5 Core Current Transformer  with 120% current rating, </t>
  </si>
  <si>
    <t>420 kv CVT 4400 PF</t>
  </si>
  <si>
    <t>420 kv CVT 8800 PF</t>
  </si>
  <si>
    <t xml:space="preserve">420 KV,3150 A,40 kA DB Isolator 3 Ph. with 1 E/S </t>
  </si>
  <si>
    <t>420 KV,2000 A,40 kA  Isolator 3 Ph.  with 1 E/S</t>
  </si>
  <si>
    <t>420 KV,2000A,40 kA  Isolator 3 Ph.   with 2 E/S</t>
  </si>
  <si>
    <t xml:space="preserve">420 KV,2000 A,40 kA DB Isolator S Ph. with 1 E/S </t>
  </si>
  <si>
    <t>390KV Surge Arrestor</t>
  </si>
  <si>
    <t>245KV EQUIPMENTS</t>
  </si>
  <si>
    <t xml:space="preserve"> 245 KV, 1600A, 40KA Class Circuit Breaker </t>
  </si>
  <si>
    <t xml:space="preserve"> 245 KV, 2500A 40KA Class Circuit Breaker </t>
  </si>
  <si>
    <t>245KV,1600 A,40 kA ,5 core, CT with 120% extended current</t>
  </si>
  <si>
    <t>245KV,1600 A,40 kA ,5 core, CT with 150% extended current</t>
  </si>
  <si>
    <t xml:space="preserve"> 245KV, CVT 4400 pf  with 3 secondaries</t>
  </si>
  <si>
    <t>245KV,1600A, 40 kA, 3Ph.Isolator DB Type - 1 E/S</t>
  </si>
  <si>
    <t>245KV,1600A, 40 kA, 3-Ph.Isolator DB Type - 2 E/S</t>
  </si>
  <si>
    <t>245KV,2500A, 40 kA, 3-Ph. Isolator DB Type  2 E/S</t>
  </si>
  <si>
    <t>245KV, 1600A, 40 KA, 3 Ph.DB Tandem Type  without E/S</t>
  </si>
  <si>
    <t>216 kV Surge Arrestors</t>
  </si>
  <si>
    <t>220KV C &amp; P Panels</t>
  </si>
  <si>
    <t>Bus Bar Protection panel</t>
  </si>
  <si>
    <t>COMMON EQUIPMENTS</t>
  </si>
  <si>
    <t>C &amp; P Panel.</t>
  </si>
  <si>
    <t>a</t>
  </si>
  <si>
    <t>Time Synchronisation Equipment</t>
  </si>
  <si>
    <t>b</t>
  </si>
  <si>
    <t>Special Relay Test Kit</t>
  </si>
  <si>
    <t>c</t>
  </si>
  <si>
    <t>Video Projection System(VPS) 67" size</t>
  </si>
  <si>
    <t>d</t>
  </si>
  <si>
    <t>Complete Substation automation system for 765/400/230kV S/S including hardware and software for remote control station alongthwith associated equipments and Kiosks for the following bays ( bays as defined in the teechnical specification, Sec-Substaion Aut</t>
  </si>
  <si>
    <t>LT Switchgear</t>
  </si>
  <si>
    <t>415V Main Switch Board</t>
  </si>
  <si>
    <t>415V ACDB</t>
  </si>
  <si>
    <t>415V MLDB</t>
  </si>
  <si>
    <t>415V Emergency LDB</t>
  </si>
  <si>
    <t>e</t>
  </si>
  <si>
    <t>220V DCDB</t>
  </si>
  <si>
    <t>f</t>
  </si>
  <si>
    <t>50V DCDB</t>
  </si>
  <si>
    <t xml:space="preserve"> Battery &amp; Battery Charger</t>
  </si>
  <si>
    <t>220V Battery</t>
  </si>
  <si>
    <t>50V Battery</t>
  </si>
  <si>
    <t>Battery Charger for 220V Battery</t>
  </si>
  <si>
    <t>Battery Charger for 50V Battery</t>
  </si>
  <si>
    <t>DG Set-250KVA with control panel</t>
  </si>
  <si>
    <t>High Wall Type Split AC unit of 2TR Capacity</t>
  </si>
  <si>
    <t xml:space="preserve">Illumination </t>
  </si>
  <si>
    <t>72.5KV &amp; 36 KV Equipments</t>
  </si>
  <si>
    <t>800KVA 33/.440 KV Distribution Transformer</t>
  </si>
  <si>
    <t xml:space="preserve">72.5KV circuit breakers(3ph.) </t>
  </si>
  <si>
    <t>72.5KV Isolator without Earthswitch</t>
  </si>
  <si>
    <t>72.5KV Horn gap Fuse</t>
  </si>
  <si>
    <t>630KVA, 33/.440 KV Distribution Transformer</t>
  </si>
  <si>
    <t>33KV Horn gap Fuse</t>
  </si>
  <si>
    <t>33KV Isolator without ES</t>
  </si>
  <si>
    <t>g</t>
  </si>
  <si>
    <t>33KV Surge Arrestor.</t>
  </si>
  <si>
    <t>PLCC Equipments</t>
  </si>
  <si>
    <t xml:space="preserve">3150A, 40KA,Line Trap(For 765KV) </t>
  </si>
  <si>
    <t>3150A, 40KA, 1 mH Line Trap(for 400KV)</t>
  </si>
  <si>
    <t>2000A, 40KA, 1 mH Line Trap(for 400KV)</t>
  </si>
  <si>
    <t>1600, 40KA, 0.5 mH Line Trap(for 220KV)</t>
  </si>
  <si>
    <t>Coupling device for 765KV</t>
  </si>
  <si>
    <t>Coupling device for 400KV</t>
  </si>
  <si>
    <t>Carr Eqpt (for speech+protection and speech+Data)-765KV</t>
  </si>
  <si>
    <t>Carr Eqpt (for speech+protection and speech+Data)-400KV</t>
  </si>
  <si>
    <t>Protection coupler-765KV</t>
  </si>
  <si>
    <t>Protection coupler-400KV</t>
  </si>
  <si>
    <t>HF Cable</t>
  </si>
  <si>
    <t>EPAX(24/8) with 24 Telephones,Cables etc.,</t>
  </si>
  <si>
    <t>Testing and Mainetance equipment</t>
  </si>
  <si>
    <t>Mandatory Spares</t>
  </si>
  <si>
    <t>ERECTION HARDWARE</t>
  </si>
  <si>
    <t>765 KV</t>
  </si>
  <si>
    <t xml:space="preserve">Bus post insulators &amp; insulator strings, Disc Insulators, Hardware, Spacers, ACSR Brersimis Conductor, Bus Bar material, Cable Trays, Bay MB, Clamps, Connectors including equipment connectors, Junction box, Earthwire, Earthing material, Risers, Auxiliary </t>
  </si>
  <si>
    <t>765KV I Type Layout</t>
  </si>
  <si>
    <t>Line bay</t>
  </si>
  <si>
    <t>Transformer bay</t>
  </si>
  <si>
    <t>Bus Reactor bay</t>
  </si>
  <si>
    <t>Line Reactors</t>
  </si>
  <si>
    <t>Bus(for one diameter)</t>
  </si>
  <si>
    <t>400 KV</t>
  </si>
  <si>
    <t>400 KV I Type Layout</t>
  </si>
  <si>
    <t>Re-oriented Line bay</t>
  </si>
  <si>
    <t>Spare bay of half dia</t>
  </si>
  <si>
    <t>Line Reactor</t>
  </si>
  <si>
    <t>Bus for two diameters</t>
  </si>
  <si>
    <t>220 KV</t>
  </si>
  <si>
    <t>220 KV DMT Type Layout</t>
  </si>
  <si>
    <t>Main &amp; Transfer Bus</t>
  </si>
  <si>
    <t>Transfer bus coupler bay</t>
  </si>
  <si>
    <t>Bus coupler bay</t>
  </si>
  <si>
    <t>Visual Monitoring system for watch &amp; ward</t>
  </si>
  <si>
    <t>Fire Protection System</t>
  </si>
  <si>
    <t>Pumping arrangement forHVW system and Hydrant System, complete with all piping, valves, fittings etc., inside pump House (Set)</t>
  </si>
  <si>
    <t>Hydrant system, complete U/G and O/G piping and accessories etc., outside the the pump House for(Set)</t>
  </si>
  <si>
    <t>HVW Sprray system complete with  U/G and O/G pipeing and accessories etc out side the pump house along with one hydrant point for each of the following</t>
  </si>
  <si>
    <t>765KV S-Phase Transformer</t>
  </si>
  <si>
    <t>400KV 3-Phase Transformer</t>
  </si>
  <si>
    <t>765KV S-Phase Shunt Reactor</t>
  </si>
  <si>
    <t>765KV S-Phase Bus Reactor</t>
  </si>
  <si>
    <t>400KV 3-Phase Shunt Reactor</t>
  </si>
  <si>
    <t>400KV 3-Phase Bus Reactor</t>
  </si>
  <si>
    <t>Portable extinguishers (Set)</t>
  </si>
  <si>
    <t>Smoke detection system(Set)</t>
  </si>
  <si>
    <t>Illumination -- Indoor + Outdoor</t>
  </si>
  <si>
    <t>Switchyard Lighting</t>
  </si>
  <si>
    <t>Street Lighting</t>
  </si>
  <si>
    <t>Power &amp; Control Cables : Per Km Rate</t>
  </si>
  <si>
    <t>Lump-Sum</t>
  </si>
  <si>
    <t xml:space="preserve">Power Cable - </t>
  </si>
  <si>
    <t>Control Cable</t>
  </si>
  <si>
    <t>Cables with associated accessories likeclamps, glands, lugs and straight joints etc.,(LS)</t>
  </si>
  <si>
    <t>1.1KV Power Cables</t>
  </si>
  <si>
    <t>1C 630Sq.mm(XLPE)</t>
  </si>
  <si>
    <t>1C 300Sq.mm(XLPE)</t>
  </si>
  <si>
    <t>3.5C 300Sq.mm(XLPE)</t>
  </si>
  <si>
    <t>1C 150Sq. Mm(PVC)</t>
  </si>
  <si>
    <t>3.5C 70 Sq.mm(PVC)</t>
  </si>
  <si>
    <t>1.1KV Power Cables(PVC) for 765KV S/S</t>
  </si>
  <si>
    <t>3.5C 35Sq.mm</t>
  </si>
  <si>
    <t>4C 16Sq.mm</t>
  </si>
  <si>
    <t>4C 6Sq.mm</t>
  </si>
  <si>
    <t>2C 6Sq.mm</t>
  </si>
  <si>
    <t>1.1KV grade control cables(PVC) 765KV S/S</t>
  </si>
  <si>
    <t>5C 2.5Sq.mm</t>
  </si>
  <si>
    <t>7C 2.5Sq.mm</t>
  </si>
  <si>
    <t>10C 2.5Sq.mm</t>
  </si>
  <si>
    <t>14C 2.5Sq.mm</t>
  </si>
  <si>
    <t>19C 2.5Sq.mm</t>
  </si>
  <si>
    <t>27C 2.5Sq.mm</t>
  </si>
  <si>
    <t>1.1KV Power Cables(PVC) for 400KV S/S</t>
  </si>
  <si>
    <t>1.1KV grade control cables(PVC) 400KV S/S</t>
  </si>
  <si>
    <t>1.1KV Power Cables(PVC) for 220KV S/S</t>
  </si>
  <si>
    <t>1.1KV grade control cables(PVC) 220KV S/S</t>
  </si>
  <si>
    <t>Power &amp; Control Cables : Total Price</t>
  </si>
  <si>
    <t xml:space="preserve">Main Earthmat - 40 mm MS Rod Rate Per Km </t>
  </si>
  <si>
    <t>40mm MS Rods - 46Km</t>
  </si>
  <si>
    <t>Main Earthmat - 40 mm MS Rod : Total Price</t>
  </si>
  <si>
    <t>Steel Structures (Rate Per MT)</t>
  </si>
  <si>
    <t xml:space="preserve"> MS</t>
  </si>
  <si>
    <t>HT</t>
  </si>
  <si>
    <t>Steel Structures  Total price</t>
  </si>
  <si>
    <t>Lattice Type -  : Total Price</t>
  </si>
  <si>
    <t>H.T steel - Total Price</t>
  </si>
  <si>
    <t>ERECTION</t>
  </si>
  <si>
    <t>765 kv CVT 4400 PF</t>
  </si>
  <si>
    <t xml:space="preserve">420 KV,2000 A,40 kA DB Isolator 3 Ph. with 1 E/S </t>
  </si>
  <si>
    <t>420 KV,3150A,40 kA  Isolator 3 Ph.  with 1 E/S</t>
  </si>
  <si>
    <t>420 KV,3150A,40 kA  Isolator 3 Ph.   with 2 E/S</t>
  </si>
  <si>
    <t>400/220KV Transf. protn. panel(both HV and MV)</t>
  </si>
  <si>
    <t>245KV,1600A, 40kA S Ph. Isolator DB Type - 1E/S</t>
  </si>
  <si>
    <t>245KV,1600A, 40kA S Ph. Isolator DB Type  w/o E/S</t>
  </si>
  <si>
    <t>Illumination (Indoor)</t>
  </si>
  <si>
    <t>Illumination(Outdoor)</t>
  </si>
  <si>
    <t>Power &amp; Control Cables - Total</t>
  </si>
  <si>
    <t>HT Cable - 33KV Cable(Single Core)</t>
  </si>
  <si>
    <t>Erection Rate Per Km</t>
  </si>
  <si>
    <t xml:space="preserve">Main Earthmat - 40 mm MS Rod   46Km- Total </t>
  </si>
  <si>
    <t>Lattice Type - Rate Per MT</t>
  </si>
  <si>
    <t>Pipe Type - Rate Per MT</t>
  </si>
  <si>
    <t>Lattice Type - Total Price</t>
  </si>
  <si>
    <t>Pipe Type - Total Price</t>
  </si>
  <si>
    <t>CIVIL WORKS</t>
  </si>
  <si>
    <t>Control room cum Administrative Building</t>
  </si>
  <si>
    <t>DG &amp; FFPH Building</t>
  </si>
  <si>
    <t>Water supply &amp; Sanitary System</t>
  </si>
  <si>
    <t>Foundation</t>
  </si>
  <si>
    <t>765KV I.C.T 500 MVA, Single Phase(Complete)</t>
  </si>
  <si>
    <t>765KV Shunt Reactor  with NGR &amp; SA(Complete)</t>
  </si>
  <si>
    <t>765KV Bus Reactor (Complete)</t>
  </si>
  <si>
    <t>Gantry structures(RCC Portion)</t>
  </si>
  <si>
    <t>Equipment support structures(RCC Portion)</t>
  </si>
  <si>
    <t>Roads/Tracks</t>
  </si>
  <si>
    <t>Road cum Rail Track (from edge of road to edge of Tr. Foundn)</t>
  </si>
  <si>
    <t>Road cum Rail Track (from edge of road to edge of Rtr.Foundn)</t>
  </si>
  <si>
    <t>Roads inside Switchyard (3.75M &amp; 7.0M) with crossings</t>
  </si>
  <si>
    <t>Cable Trenches  (including Buried)</t>
  </si>
  <si>
    <t>Site Surfacing &amp; Antiweed Treatment</t>
  </si>
  <si>
    <t>Storm water Drains with culverts</t>
  </si>
  <si>
    <t>Switchyard Fencing</t>
  </si>
  <si>
    <t>Rain water Harvesting</t>
  </si>
  <si>
    <t>Land Scaping</t>
  </si>
  <si>
    <t>Parking Shed</t>
  </si>
  <si>
    <t>Total</t>
  </si>
  <si>
    <t>LT Transformer</t>
  </si>
  <si>
    <t>Labour</t>
  </si>
  <si>
    <t>Copper</t>
  </si>
  <si>
    <t>Insulating Material</t>
  </si>
  <si>
    <t>Oil</t>
  </si>
  <si>
    <t>Alluminium</t>
  </si>
  <si>
    <t>Zinc</t>
  </si>
  <si>
    <t>Cobalt</t>
  </si>
  <si>
    <t>PVC Compound</t>
  </si>
  <si>
    <t>Alliminium</t>
  </si>
  <si>
    <t>Steel Angle</t>
  </si>
  <si>
    <t>Cement</t>
  </si>
  <si>
    <t>i)</t>
  </si>
  <si>
    <t>Central Electricity Regulatory Commission</t>
  </si>
  <si>
    <t>CERC</t>
  </si>
  <si>
    <t>Capital  Cost Benchmarking</t>
  </si>
  <si>
    <t>Formatting of Headers / Dividers</t>
  </si>
  <si>
    <t>Sheet Header 1</t>
  </si>
  <si>
    <t>SheetHeader1</t>
  </si>
  <si>
    <t>Sheet Header 2</t>
  </si>
  <si>
    <t>Capital Cost Benchmarking</t>
  </si>
  <si>
    <t>SheetHeader2</t>
  </si>
  <si>
    <t>Sheet Header 3</t>
  </si>
  <si>
    <t>SheetHeader3</t>
  </si>
  <si>
    <t>Header 1</t>
  </si>
  <si>
    <t>Header1</t>
  </si>
  <si>
    <t>Header 2</t>
  </si>
  <si>
    <t>Header2</t>
  </si>
  <si>
    <t>Header 3</t>
  </si>
  <si>
    <t>Header3</t>
  </si>
  <si>
    <t>Inputs Divider</t>
  </si>
  <si>
    <t>Operational Assumptions</t>
  </si>
  <si>
    <t>Inputs_Divider</t>
  </si>
  <si>
    <t>Table Heading 2</t>
  </si>
  <si>
    <t>Table_Heading2</t>
  </si>
  <si>
    <t>Table Heading 3</t>
  </si>
  <si>
    <t>Table Heading 4</t>
  </si>
  <si>
    <t>Individual Cell Assumptions</t>
  </si>
  <si>
    <t>Standard Assumption</t>
  </si>
  <si>
    <t>Assumptions</t>
  </si>
  <si>
    <t>Offsheet Reference</t>
  </si>
  <si>
    <t>Offsheet</t>
  </si>
  <si>
    <t>Flex Cell</t>
  </si>
  <si>
    <t>Assumption_Flex</t>
  </si>
  <si>
    <t>Name Inputs</t>
  </si>
  <si>
    <t>Cost Type</t>
  </si>
  <si>
    <t>Technical_Input</t>
  </si>
  <si>
    <t>Technical Input</t>
  </si>
  <si>
    <t>Input</t>
  </si>
  <si>
    <t>Empy Cell</t>
  </si>
  <si>
    <t>Empty_Cell</t>
  </si>
  <si>
    <t>Background for Flag</t>
  </si>
  <si>
    <t>Flag</t>
  </si>
  <si>
    <t>Infrastructure</t>
  </si>
  <si>
    <t>Sub-Total</t>
  </si>
  <si>
    <t>Line Total</t>
  </si>
  <si>
    <t>Line_Summary</t>
  </si>
  <si>
    <t>Units</t>
  </si>
  <si>
    <t>USD</t>
  </si>
  <si>
    <t>Unit</t>
  </si>
  <si>
    <t>Operation Line (Non-Addition)</t>
  </si>
  <si>
    <t>Line_Operation</t>
  </si>
  <si>
    <t>Operation (Addition / Total)</t>
  </si>
  <si>
    <t>Line_Total</t>
  </si>
  <si>
    <t>Closing Balance</t>
  </si>
  <si>
    <t>Line_ClosingBal</t>
  </si>
  <si>
    <t>Key Line</t>
  </si>
  <si>
    <t>Line_Key</t>
  </si>
  <si>
    <t>Development Styles</t>
  </si>
  <si>
    <t>WIP</t>
  </si>
  <si>
    <t>W</t>
  </si>
  <si>
    <t>S.No.</t>
  </si>
  <si>
    <t>Particulars</t>
  </si>
  <si>
    <t>a)</t>
  </si>
  <si>
    <t>b)</t>
  </si>
  <si>
    <t>c)</t>
  </si>
  <si>
    <t>d)</t>
  </si>
  <si>
    <t>e)</t>
  </si>
  <si>
    <t>f)</t>
  </si>
  <si>
    <t>g)</t>
  </si>
  <si>
    <t>h)</t>
  </si>
  <si>
    <t>j)</t>
  </si>
  <si>
    <t>k)</t>
  </si>
  <si>
    <t>Month and Year of Escalation</t>
  </si>
  <si>
    <t>Transmission Substations</t>
  </si>
  <si>
    <t>Complete Substation automation system for 400/230kV S/S including hardware and software for remote control station alongthwith associated equipments and Kiosks for the following bays ( bays as defined in the teechnical specification, Sec-Substaion Automat</t>
  </si>
  <si>
    <t xml:space="preserve">REF.:C-14803-S019 A-3/LOA-I/2963 Dated 05/03/09 </t>
  </si>
  <si>
    <t xml:space="preserve">Ref No.C-14807-S019A-3/LOA-I/3020   DATED 26/03/2009 </t>
  </si>
  <si>
    <t xml:space="preserve">Ref. : C-32209-S019A-7/LOA-III/1653 Dated 04/04/2005 </t>
  </si>
  <si>
    <t>Name of sub-station</t>
  </si>
  <si>
    <t>765KV C &amp; R Panels</t>
  </si>
  <si>
    <t>420KV EQUIPMENTS</t>
  </si>
  <si>
    <t>400KV C &amp; P Panels</t>
  </si>
  <si>
    <t>Iron &amp; Steel</t>
  </si>
  <si>
    <t>Insulating Materials</t>
  </si>
  <si>
    <t>Transformer Oil</t>
  </si>
  <si>
    <t>Power Transformers</t>
  </si>
  <si>
    <t>Circuit Breaker(From INDIA)</t>
  </si>
  <si>
    <t>Insulator</t>
  </si>
  <si>
    <t>Circuit Breaker(From ABROAD)</t>
  </si>
  <si>
    <t xml:space="preserve"> Steel</t>
  </si>
  <si>
    <t>Current Transformer (FROM INDIA)</t>
  </si>
  <si>
    <t>Alluminum</t>
  </si>
  <si>
    <t>Current Transformer (FROM ABROAD)</t>
  </si>
  <si>
    <t>US$2719</t>
  </si>
  <si>
    <t>Electric Energy</t>
  </si>
  <si>
    <t>US$7669</t>
  </si>
  <si>
    <t>Vacuum Gas Oil</t>
  </si>
  <si>
    <t>Euro 1009.25</t>
  </si>
  <si>
    <t>2313(Weekly)</t>
  </si>
  <si>
    <t>Capacitive Voltage Transformer (From INDIA)</t>
  </si>
  <si>
    <t>Capacitive Voltage Transformer (From ABROAD)</t>
  </si>
  <si>
    <t>Crude Oil</t>
  </si>
  <si>
    <t>US$116.64</t>
  </si>
  <si>
    <t>15.94(per hour)</t>
  </si>
  <si>
    <t>ISOLATORS (FROM INDIA)</t>
  </si>
  <si>
    <t>ISOLATORS (FROM ABROAD)</t>
  </si>
  <si>
    <t>Electrolytic Copper Wire / bars</t>
  </si>
  <si>
    <t>Bus Bar Grade Aluminium</t>
  </si>
  <si>
    <t>Structural Steel</t>
  </si>
  <si>
    <t>Procelian</t>
  </si>
  <si>
    <t>Surge Arrester (FROM INDIA)</t>
  </si>
  <si>
    <t>Bismuth</t>
  </si>
  <si>
    <t>Ball Clay</t>
  </si>
  <si>
    <t>Fuel</t>
  </si>
  <si>
    <t>Surge Arrester (FROM ABROAD)</t>
  </si>
  <si>
    <t xml:space="preserve"> Metal</t>
  </si>
  <si>
    <t>weight in   MT of metal KM</t>
  </si>
  <si>
    <t>Sub-Station Structures [Lattice Steel Structures &amp; Pipe Structures(including bolts &amp; nuts, Washers &amp; foundation bolts)]</t>
  </si>
  <si>
    <t>ERECTION PRICE COMPONENT (INCLUDING CIVIL WORKS BUT EXCLUDING 'SUPPLY &amp; PLACEMENT OF REINFORCEMENT STEEL' AND 'CONCRETING'</t>
  </si>
  <si>
    <t>Ex-works field Labour</t>
  </si>
  <si>
    <t>Not applicable</t>
  </si>
  <si>
    <t>SUPPLY &amp; PLACEMENT OF REINFORCEMENT STEEL</t>
  </si>
  <si>
    <t>Diesel Oil</t>
  </si>
  <si>
    <t>FOR CONCRETING</t>
  </si>
  <si>
    <t>Non-metallic Mineral products</t>
  </si>
  <si>
    <t>For Erection Price &amp; Civil Works Component</t>
  </si>
  <si>
    <t>Indian field Labour (F) Expatriate Field labour (EF)
b+c*=0.75
*- In case of Indian Bidder,'c' shall be equal to zero)</t>
  </si>
  <si>
    <t xml:space="preserve">Note : The exchange correction factor for material and labour  (i.e., F) for all the equipments shall be equal to 1 </t>
  </si>
  <si>
    <t>S.No</t>
  </si>
  <si>
    <t>Month and Year of LoA</t>
  </si>
  <si>
    <t>Rate</t>
  </si>
  <si>
    <t xml:space="preserve">Unit </t>
  </si>
  <si>
    <t>Circuit Breaker panel with  Auto Reclose</t>
  </si>
  <si>
    <t>Steel Structures (MT)</t>
  </si>
  <si>
    <t>3-A</t>
  </si>
  <si>
    <t>3-B</t>
  </si>
  <si>
    <t>4-A</t>
  </si>
  <si>
    <t>4-B</t>
  </si>
  <si>
    <t>5-A</t>
  </si>
  <si>
    <t>5-B</t>
  </si>
  <si>
    <t>6-A</t>
  </si>
  <si>
    <t>6-B</t>
  </si>
  <si>
    <t>7-A</t>
  </si>
  <si>
    <t>7-B</t>
  </si>
  <si>
    <t xml:space="preserve">1.1 kV PVC/XLPE Insulated power and control cables </t>
  </si>
  <si>
    <t>BOQ FOR 765 / 400 / 220 KV SUB - STATION : ALT - 765 / 1,  ALT - 765 / 2  AND  ALT - 765 / 3</t>
  </si>
  <si>
    <t>SUB - STATIONS</t>
  </si>
  <si>
    <t>Description</t>
  </si>
  <si>
    <t>ALT-765 / 2</t>
  </si>
  <si>
    <t>ALT- 765 / 3</t>
  </si>
  <si>
    <t>765KV Line Ter. Bay with Shunt Reactor</t>
  </si>
  <si>
    <t>765KV Line Ter. Bay without Sh. Reactor</t>
  </si>
  <si>
    <t xml:space="preserve">765/400KV  Transformer. Bay </t>
  </si>
  <si>
    <t xml:space="preserve">765KV Bus Reactor bay </t>
  </si>
  <si>
    <t>765KV  Shunt Reactor (Add or Delete)</t>
  </si>
  <si>
    <t>400KV Line Ter. Bay with Shunt Reactor</t>
  </si>
  <si>
    <t>400KV Line Ter. Bay without Sh. Reactor</t>
  </si>
  <si>
    <t xml:space="preserve">400KV Bus Reactor bay </t>
  </si>
  <si>
    <t>400KV  Shunt Reactor (Add or Delete)</t>
  </si>
  <si>
    <t>220KV Line Ter. bay</t>
  </si>
  <si>
    <t>Quantity</t>
  </si>
  <si>
    <t>Amount - INR</t>
  </si>
  <si>
    <t xml:space="preserve">Amount - INR </t>
  </si>
  <si>
    <t>Qnty</t>
  </si>
  <si>
    <t>Amount INR</t>
  </si>
  <si>
    <t>Common General Works</t>
  </si>
  <si>
    <t>1-A</t>
  </si>
  <si>
    <t>Land devolopment &amp; Civil engineering works</t>
  </si>
  <si>
    <t>Sq mt</t>
  </si>
  <si>
    <t>Road work   (Cost per Meter)</t>
  </si>
  <si>
    <t>Metre</t>
  </si>
  <si>
    <t>Storm water drain, Road culverts drain crossing, cable trench crossing</t>
  </si>
  <si>
    <t>Switch yard fencing</t>
  </si>
  <si>
    <t>DG room &amp; Fire fighting Room (FFPH)</t>
  </si>
  <si>
    <t>Control room with cable vaults</t>
  </si>
  <si>
    <t>Cable ducts</t>
  </si>
  <si>
    <t>Providing water supply including drinking water &amp;  water for fire fighting system  and sewage system</t>
  </si>
  <si>
    <t>Parking sheds,Rain water Harvesting systems &amp; land scaping etc.,</t>
  </si>
  <si>
    <t>Sub-Total -1-A</t>
  </si>
  <si>
    <t>1-B</t>
  </si>
  <si>
    <t>Electrical works</t>
  </si>
  <si>
    <t>LT Switch Gear  consisting of 415 V main switch board, ACDB, MLDB, Emergency LDB, A/C DB, 220 V DCDB, 50V DCDB, 1 trasformer each of rating 630KVA, 11kV/440V and 800KVA, 33KV/440V,72.5KV Isolator, CT, PT, CB/Fuse 33KV and  11KV Isolator, fuse, SA</t>
  </si>
  <si>
    <t>Station D.C Batteries 220 V, 500  AH</t>
  </si>
  <si>
    <t>Station D.C Batteries 50 V, 500  AH</t>
  </si>
  <si>
    <t>Battery Charger System 220 V, 70A / 50 A Float cum Boost</t>
  </si>
  <si>
    <t>Battery Charger System 50 V, 70 A / 50 A Float cum Boost</t>
  </si>
  <si>
    <t>Set</t>
  </si>
  <si>
    <t>Sub-Station Automation including Hardware, software, Remote Control Station, DMT scheme, Time Synchronising equipment, A/C kiosks etc.,</t>
  </si>
  <si>
    <t>LumpSum</t>
  </si>
  <si>
    <t>Visual Monitoring System</t>
  </si>
  <si>
    <t>Power Cables</t>
  </si>
  <si>
    <t>Km</t>
  </si>
  <si>
    <t xml:space="preserve">Control Cables </t>
  </si>
  <si>
    <t>Earth mat - 40mm dia MS rods</t>
  </si>
  <si>
    <t>Diesel Generator set along with AMF panel 250 kVA</t>
  </si>
  <si>
    <t>l)</t>
  </si>
  <si>
    <t>A/C and ventilation - High Valve Type split AC unit of  2TR capacity</t>
  </si>
  <si>
    <t>m)</t>
  </si>
  <si>
    <t>Fire fighting system(Lumpsum)</t>
  </si>
  <si>
    <t>n)</t>
  </si>
  <si>
    <t>Illumination System - Indoor and Outdoor(Lumpsum)</t>
  </si>
  <si>
    <t>o)</t>
  </si>
  <si>
    <t>Mandatory spares</t>
  </si>
  <si>
    <t>p)</t>
  </si>
  <si>
    <t>PLCC Equipments (Total for the Sub - Station)</t>
  </si>
  <si>
    <t>Sub Total -1-B</t>
  </si>
  <si>
    <t>1-C</t>
  </si>
  <si>
    <t>Erection,Testing &amp; Commissioning of Common Equipments</t>
  </si>
  <si>
    <t>SetSet</t>
  </si>
  <si>
    <t>Station D.C Batteries 220 V System</t>
  </si>
  <si>
    <t>Station D.C Batteries 48 / 50 V System</t>
  </si>
  <si>
    <t>Battery Charger for 220 V DC Battery System</t>
  </si>
  <si>
    <t>Battery Charger for 48 / 50 V DC Battery System</t>
  </si>
  <si>
    <t>Power cables</t>
  </si>
  <si>
    <t>KM</t>
  </si>
  <si>
    <t>Control cables</t>
  </si>
  <si>
    <t>Earth mat formation</t>
  </si>
  <si>
    <t xml:space="preserve">Diesel Generator set  with AMF panel 250 kVA </t>
  </si>
  <si>
    <t xml:space="preserve">Air Conditioning and Ventilation </t>
  </si>
  <si>
    <t xml:space="preserve">Fire Fighting System </t>
  </si>
  <si>
    <t xml:space="preserve">Illumination System - Indoor &amp; outdoor </t>
  </si>
  <si>
    <t>Sub Total -1-C</t>
  </si>
  <si>
    <t xml:space="preserve">ICTs </t>
  </si>
  <si>
    <t>500 MVA, 765/400/33 KV, S-Phase, Auto Transformer</t>
  </si>
  <si>
    <t>315 MVA, 400/220/33 KV, 3-Phase, Auto Transformer</t>
  </si>
  <si>
    <t>I.C.T 167 MVA, S-Phase, 400/220/33 kV ( Single Ph. 167 MVA Units)</t>
  </si>
  <si>
    <t>Erection,Testing &amp; Commng -765KV S Phase Transformer</t>
  </si>
  <si>
    <t>Erection,Testing &amp; Commng-400/220KV 3 Phase Transf</t>
  </si>
  <si>
    <t>Erection, Testng &amp; Commng-400/220KV S Ph. Transformer</t>
  </si>
  <si>
    <t>Foundation - 765KV S Phase Transformer</t>
  </si>
  <si>
    <t>Foundation - 400/220 KV 3 Phase Transformer</t>
  </si>
  <si>
    <t>Foundation - 400/220 KV S Phase Transformer</t>
  </si>
  <si>
    <t xml:space="preserve">Fire wall between the Transformers </t>
  </si>
  <si>
    <t xml:space="preserve"> REACTORs</t>
  </si>
  <si>
    <t>3A</t>
  </si>
  <si>
    <t>Shunt Reactor</t>
  </si>
  <si>
    <t>765KV, 110MVAR, S-Phase Shunt Reactor</t>
  </si>
  <si>
    <t>765KV, 80MVAR, S-Phase Shunt Reactor</t>
  </si>
  <si>
    <t>NGR for 765kv Shunt Reactor</t>
  </si>
  <si>
    <t>420KV,  80MVAR, 3-Phase Shunt Reactor</t>
  </si>
  <si>
    <t>420KV,  63/50MVAR, 3-Phase Shunt Reactor</t>
  </si>
  <si>
    <t>NGR for 400kv Shunt Reactor</t>
  </si>
  <si>
    <t>Erection, Testng &amp; Commng -  765KV  Shunt Reactor</t>
  </si>
  <si>
    <t>Erection, Testng &amp; Commng -  400KV  Reactor with NGR &amp; SA</t>
  </si>
  <si>
    <t>Foundation for 765KV Shunt Reactor</t>
  </si>
  <si>
    <t>Foundation for NGR &amp; SA of 765KV System</t>
  </si>
  <si>
    <t>Foundation for 400KV Reactor with NGR &amp; SA</t>
  </si>
  <si>
    <t xml:space="preserve">Fire wall between the Shunt Reactors </t>
  </si>
  <si>
    <t>Sub-Total : 3A</t>
  </si>
  <si>
    <t>3B</t>
  </si>
  <si>
    <t>Bus Reactor</t>
  </si>
  <si>
    <t>765KV, 110MVAR, S-Phase Bus Reactor</t>
  </si>
  <si>
    <t xml:space="preserve"> Set</t>
  </si>
  <si>
    <t>765KV, 80MVAR, S-Phase Bus Reactor</t>
  </si>
  <si>
    <t>420KV,  125MVAR, 3-Phase Bus Reactor</t>
  </si>
  <si>
    <t>420KV,  80MVAR, 3-Phase Bus Reactor</t>
  </si>
  <si>
    <t>420KV,  63/50MVAR, 3-Phase Bus Reactor</t>
  </si>
  <si>
    <t xml:space="preserve">Erection, Testng &amp; Commng -  765KV, S Phase  Bus Reactor </t>
  </si>
  <si>
    <t xml:space="preserve">Erection, Testng &amp; Commng -  400KV  3 Phase Bus Reactor </t>
  </si>
  <si>
    <t xml:space="preserve">Foundation for 765KV S Phase Bus Reactor </t>
  </si>
  <si>
    <t xml:space="preserve">Foundation for 400KV 3 Phase Bus Reactor </t>
  </si>
  <si>
    <t xml:space="preserve">Fire wall between the Bus Reactors </t>
  </si>
  <si>
    <t>Sub-Total : 3B</t>
  </si>
  <si>
    <t>765KV Bays &amp; Equipments</t>
  </si>
  <si>
    <t>765KV Equipments</t>
  </si>
  <si>
    <t xml:space="preserve"> </t>
  </si>
  <si>
    <t xml:space="preserve">765 KV,3150 A,40 kA Isolators 3-Phase with 1 E/S </t>
  </si>
  <si>
    <t xml:space="preserve">765 KV,3150 A,40 kA Isolators 3-Phase with 2 E/S </t>
  </si>
  <si>
    <t>Sub-Total : 4A</t>
  </si>
  <si>
    <t>4B</t>
  </si>
  <si>
    <t>765KV C&amp;P Panels</t>
  </si>
  <si>
    <t>765/400KV Transformer protection panel(both HV and MV)</t>
  </si>
  <si>
    <t>L/S</t>
  </si>
  <si>
    <t>Sub-Total : 4B</t>
  </si>
  <si>
    <t>4C</t>
  </si>
  <si>
    <t xml:space="preserve">Bus bar &amp; Hard ware   materials for 765 kV Switchyard                                                    </t>
  </si>
  <si>
    <t>AAC Bull / ACSR Bersimis</t>
  </si>
  <si>
    <t>Anti Fog Disc Iinsulator string - 4 Nos with Tension Hardware for Quad AAC Bull / ACSR Bersimis.</t>
  </si>
  <si>
    <t>Anti Fog Disc Iinsulator string - 2 Nos with Suspension Hardware for Quad AAC Bull / ACSR Bersimis.</t>
  </si>
  <si>
    <t>Anti Fog Disc Iinsulator string -2 Nos with Tension  Hardware for Twin AAC Bull / ACSR Bersimis</t>
  </si>
  <si>
    <t>Antifog Disc insulator string - 1 No, with suspension Hardware for Twin AAC Bull / ACSR Bersimis</t>
  </si>
  <si>
    <t>765KV Class Bus post insulators</t>
  </si>
  <si>
    <t xml:space="preserve">BPI Clamps for 765KV Class </t>
  </si>
  <si>
    <t>Tee Clamps Quad AAC Bull / ACSR Bersimis to Twin AAC Bull</t>
  </si>
  <si>
    <t>Tee Clamps Twin AAC Bull / ACSR Bersimis to IPS Al Tube  4.5"Nom. dia</t>
  </si>
  <si>
    <t>Tee Clamps Twin AAC Bull / ACSR Bersimis  to Twin AAC Bull / ACSR Bersimis</t>
  </si>
  <si>
    <t>PG Clamps</t>
  </si>
  <si>
    <t>Spacer Clamps for Quad AAC Bull / ACSR Bersimis</t>
  </si>
  <si>
    <t>Spacer Clamps for Twin AAC Bull / ACSR Bersimis</t>
  </si>
  <si>
    <t>Ground wire with accessories</t>
  </si>
  <si>
    <t>Sub Total - 4-C</t>
  </si>
  <si>
    <t>4-D</t>
  </si>
  <si>
    <t>Erection Testing &amp; commisioning of 765KV Equipments</t>
  </si>
  <si>
    <t xml:space="preserve">765KV Circuit breakers </t>
  </si>
  <si>
    <t xml:space="preserve">765KV Isolators </t>
  </si>
  <si>
    <t xml:space="preserve">765KV Current Transformers </t>
  </si>
  <si>
    <t xml:space="preserve">765KV CVT </t>
  </si>
  <si>
    <t>624KV Surge Arrestor</t>
  </si>
  <si>
    <t xml:space="preserve">Control &amp;  Protection panels </t>
  </si>
  <si>
    <t>765KV CB relay Panel with Auto Reclosure</t>
  </si>
  <si>
    <t>765KV CB relay Panel without Auto Reclosure</t>
  </si>
  <si>
    <t>765KV Line Protection Panel</t>
  </si>
  <si>
    <t>765-400/33KV Transformer Protection Panel</t>
  </si>
  <si>
    <t>765KV Reactor Protection Panel</t>
  </si>
  <si>
    <t>Duplicate Bus Bar Protection Panel - 765KV</t>
  </si>
  <si>
    <t>Sub Total - 4-D</t>
  </si>
  <si>
    <t>400 kV Bays &amp; Equipments</t>
  </si>
  <si>
    <t>5A</t>
  </si>
  <si>
    <t>400KV Equipments</t>
  </si>
  <si>
    <t>Sub-Total : 5A</t>
  </si>
  <si>
    <t>5B</t>
  </si>
  <si>
    <t>400/220KV Transformer protection panel (both400 &amp; 220 kV)</t>
  </si>
  <si>
    <t>Double Bus Bar protection panel</t>
  </si>
  <si>
    <t>Sub-Total : 5B</t>
  </si>
  <si>
    <t>5-C</t>
  </si>
  <si>
    <t xml:space="preserve">Bus Bar &amp; Hard ware materials for 400 kV </t>
  </si>
  <si>
    <t>4.5"  Nominal dia IPS Alluminium Tube</t>
  </si>
  <si>
    <t>4" Nominal dia IPS Alluminium Tube</t>
  </si>
  <si>
    <t>Moose ACSR</t>
  </si>
  <si>
    <t xml:space="preserve">Anti Fog Type Disc Iinsulator string - 2 Nos with Tension Hardware for Twin Moose </t>
  </si>
  <si>
    <t xml:space="preserve">Anti Fog Type Disc Iinsulator string - 1 No with suspension Hardware for Twin Moose </t>
  </si>
  <si>
    <t>400 KV Class Bus post insulators</t>
  </si>
  <si>
    <t>BPI Clamps</t>
  </si>
  <si>
    <t xml:space="preserve">Tee Clamps Twin Moose to Twin Moose </t>
  </si>
  <si>
    <t>Tee Clamps Twin Moose to IPS Al Tube 4.5"dia</t>
  </si>
  <si>
    <t>Tee Clamps Twin Moose to IPS Al Tube 4" dia</t>
  </si>
  <si>
    <t>Spacer Clamps for Twin Moose ACSR</t>
  </si>
  <si>
    <t>Ground wire with Accessories</t>
  </si>
  <si>
    <t>Sub Total - 5-C</t>
  </si>
  <si>
    <t>5-D</t>
  </si>
  <si>
    <t>Erection Testing &amp; commisioning of 400 kV Equipments</t>
  </si>
  <si>
    <t xml:space="preserve">420 KV Circuit breakers </t>
  </si>
  <si>
    <t xml:space="preserve">420KV Isolators </t>
  </si>
  <si>
    <t xml:space="preserve">420 KV Current Transformers </t>
  </si>
  <si>
    <t xml:space="preserve">420KV CVT </t>
  </si>
  <si>
    <t xml:space="preserve">390KV surge Arrestors </t>
  </si>
  <si>
    <t xml:space="preserve">Bus Bars formation etc </t>
  </si>
  <si>
    <t xml:space="preserve">C &amp;  P panels </t>
  </si>
  <si>
    <t>400KV CB relay Panel with  Reclosure</t>
  </si>
  <si>
    <t>400KV CB relay Panel without Auto Reclosure</t>
  </si>
  <si>
    <t>400KV Line Protection Panel</t>
  </si>
  <si>
    <t>400-220/33KV Transformer Protection Panel</t>
  </si>
  <si>
    <t>400KV Reactor Protection Panel</t>
  </si>
  <si>
    <t>400KV Bus Bar Protection panelPanel</t>
  </si>
  <si>
    <t>Sub Total - 5-D</t>
  </si>
  <si>
    <t>220  kV Bays &amp; Equipments</t>
  </si>
  <si>
    <t>245 kV equipments</t>
  </si>
  <si>
    <t xml:space="preserve">245KV Circuit Breakers, 1600A, 40KA </t>
  </si>
  <si>
    <t xml:space="preserve">245KV Circuit Breakers, 2500A, 40KA </t>
  </si>
  <si>
    <t>245KV CT,1600 A, 40 kA , 5 core,  with 120% extended current</t>
  </si>
  <si>
    <t>245KV CT,1600 A, 40 kA , 5 core,  with 150% extended current</t>
  </si>
  <si>
    <t xml:space="preserve"> 245 Kv CVT 8800pF, </t>
  </si>
  <si>
    <t xml:space="preserve"> 245 Kv CVT 4400pF, </t>
  </si>
  <si>
    <t>1600A, 40 kA, DB Type Isolator, 3 Phase with two E/S</t>
  </si>
  <si>
    <t>1600A, 40 kA, DB Type Isolator, 3 Phase  with one E/S</t>
  </si>
  <si>
    <t>1600A, 40 kA, DB, Tandem Type Isolator, 3Phase  without E/S</t>
  </si>
  <si>
    <t>2500A, 40 K, DB Type Isolator, 3Phase  with Two  E/S</t>
  </si>
  <si>
    <t>1600A, 40 kA, DB Type Isolator, S Phase with   E/S</t>
  </si>
  <si>
    <t>Sub Total - 6-A</t>
  </si>
  <si>
    <t>Circuit breaker relay panel With Auto reclosure</t>
  </si>
  <si>
    <t>Circuit breaker relay panel Without Auto reclosure</t>
  </si>
  <si>
    <t>Single Bus Bar protection panel</t>
  </si>
  <si>
    <t>Sub Total - 6-B</t>
  </si>
  <si>
    <t>6-C</t>
  </si>
  <si>
    <t xml:space="preserve">Bus Bar &amp; Hard ware materials for 220 kV </t>
  </si>
  <si>
    <t xml:space="preserve"> Disc Iinsulator string - 4Nos; with Tension Hardware for Quad Moose (220KV Main Bus &amp;220KV Bus Coupler)) </t>
  </si>
  <si>
    <t xml:space="preserve"> Disc Iinsulator string - 2Nos; with Suspension Hardware for Quad Moose (220KV Main Bus &amp;220KV Bus Coupler)) </t>
  </si>
  <si>
    <t xml:space="preserve">Disc Iinsulator string - 2Nos,  with Tension Hardware for Twin Moose (220KV Transfer Bus and Jack Bus exceptfor Bus Coupler)) </t>
  </si>
  <si>
    <t xml:space="preserve">Disc Iinsulator string - 2Nos,  with Suspension Hardware for Twin Moose (220KV Transfer Bus and Jack Bus exceptfor Bus Coupler)) </t>
  </si>
  <si>
    <t>220KV Bus post I nsulators</t>
  </si>
  <si>
    <t>4" EH-IPS Alluminium Tube(OD- 114.2, ID-97.18)</t>
  </si>
  <si>
    <t>Tee Clamps Quad Moose to Twin Moose</t>
  </si>
  <si>
    <t>Tee Clamps Twin Moose to Twin Moose - 220kv side</t>
  </si>
  <si>
    <t>Tee Clamps Twin Moose to 4' IPS Al Tube - 220kv side</t>
  </si>
  <si>
    <t>Spacer Clamps for Quad Moose ACSR</t>
  </si>
  <si>
    <t>l</t>
  </si>
  <si>
    <t>Lump Sum</t>
  </si>
  <si>
    <t>Sub Total - 6-C</t>
  </si>
  <si>
    <t>6-D</t>
  </si>
  <si>
    <t xml:space="preserve">Erection,Testing &amp; commissioning of 220 kV Equipments </t>
  </si>
  <si>
    <t xml:space="preserve">245 KV Circuit breakers </t>
  </si>
  <si>
    <t>245 KV Isolators</t>
  </si>
  <si>
    <t>245 KV Current Transformers</t>
  </si>
  <si>
    <t>245 KV CVT</t>
  </si>
  <si>
    <t>216 KV surge Arrestors</t>
  </si>
  <si>
    <t>220 kV Bus Bars formation etc</t>
  </si>
  <si>
    <t xml:space="preserve">220KV C &amp;  P  Panels </t>
  </si>
  <si>
    <t xml:space="preserve">Circuit breaker relay panel </t>
  </si>
  <si>
    <t>Sub Total - 6-D</t>
  </si>
  <si>
    <t xml:space="preserve">Steel Structurals </t>
  </si>
  <si>
    <t>Lattice Type</t>
  </si>
  <si>
    <t>M.S. Steel</t>
  </si>
  <si>
    <t>MT</t>
  </si>
  <si>
    <t>ii)</t>
  </si>
  <si>
    <t>High Tension Steel</t>
  </si>
  <si>
    <t>M.S. Tubular Steel</t>
  </si>
  <si>
    <t>Sub Total - 7-A</t>
  </si>
  <si>
    <t>Erection of Steel Structures</t>
  </si>
  <si>
    <t>Tubular Type</t>
  </si>
  <si>
    <t>Sub Total -  7B</t>
  </si>
  <si>
    <t>Civil Works</t>
  </si>
  <si>
    <t>Foundations for Gantries, Equipments (Other than ICTs 7 Reactors)  and Equipment Support Structures (Lumpsum)</t>
  </si>
  <si>
    <t>Taxes and Duties  for Jan-09 at ED-10%,cess at 3 on Duty and CST at 2% on cost including ED,Totalling 12.51%</t>
  </si>
  <si>
    <t>Average Rates</t>
  </si>
  <si>
    <t>S. No</t>
  </si>
  <si>
    <t>Soil Investigation (lump Sum)</t>
  </si>
  <si>
    <t>Intial Civil Engineering Works like Levelling,Retaining walls,Appoch Road,Peripheral Fencing etc  (lump Sum)</t>
  </si>
  <si>
    <t>Ant weed treatment &amp; Site Surfing Cost per Meter</t>
  </si>
  <si>
    <t xml:space="preserve">Total -1  (1-A+1-B+1-C) </t>
  </si>
  <si>
    <t>Total : 2</t>
  </si>
  <si>
    <t>Total - 5 (5A+5B+5C+5D)</t>
  </si>
  <si>
    <t>Total - 6 (6A+6B+6C+6D)</t>
  </si>
  <si>
    <t>iii)</t>
  </si>
  <si>
    <t>Total -7 (7A+7B)</t>
  </si>
  <si>
    <t>Total cost of sub-station including Taxes &amp; Duties</t>
  </si>
  <si>
    <t>Total - 8</t>
  </si>
  <si>
    <t>Erection, Testng &amp; Commng -   NGR &amp; SA of 765KV Shunt Reactor</t>
  </si>
  <si>
    <t>Partculars</t>
  </si>
  <si>
    <t xml:space="preserve">CONFIGURATION </t>
  </si>
  <si>
    <t>765KV Lines</t>
  </si>
  <si>
    <t>765/400KV Transformer: 3X500 MVAR</t>
  </si>
  <si>
    <t>765KV Shunt Reactor: 3X80 MVAR</t>
  </si>
  <si>
    <t>765KV Bus Reactor: 3X80 MVAR</t>
  </si>
  <si>
    <t>No. of diameter</t>
  </si>
  <si>
    <t>400KV Lines</t>
  </si>
  <si>
    <t>400/220KV Transformer : 315 MVA</t>
  </si>
  <si>
    <t>400KV Shunt Reactor : 80 MVAR</t>
  </si>
  <si>
    <t>400KV Bus Reactor : 125 MVAR</t>
  </si>
  <si>
    <t>400KV Bus Reactor : 80 MVAR</t>
  </si>
  <si>
    <t>220KV Lines</t>
  </si>
  <si>
    <t>220KV  TBC</t>
  </si>
  <si>
    <t>220KV  BC</t>
  </si>
  <si>
    <t>Choose Month and Year of Escalation</t>
  </si>
  <si>
    <t>Choose from Alternates given below</t>
  </si>
  <si>
    <t>Configurations for 765/400 kV Sub-Station</t>
  </si>
  <si>
    <t>Alternates</t>
  </si>
  <si>
    <t>Alt-1</t>
  </si>
  <si>
    <t>Alt-2</t>
  </si>
  <si>
    <t>Alt-3</t>
  </si>
  <si>
    <t>Combinations</t>
  </si>
  <si>
    <t>Combination-1</t>
  </si>
  <si>
    <t>Combination-2</t>
  </si>
  <si>
    <t>Combination-3</t>
  </si>
  <si>
    <t>Combination-4</t>
  </si>
  <si>
    <t>Combination-5</t>
  </si>
  <si>
    <t>Combination-6</t>
  </si>
  <si>
    <t>Combination-7</t>
  </si>
  <si>
    <t>Combination-8</t>
  </si>
  <si>
    <t>Combination-9</t>
  </si>
  <si>
    <t>Combination-10</t>
  </si>
  <si>
    <t>Possible Combinations</t>
  </si>
  <si>
    <t>Chooose Combination to added/substracted (in case the none of the configuration matches the given configuration)</t>
  </si>
  <si>
    <t>INR Crore</t>
  </si>
  <si>
    <t>Add</t>
  </si>
  <si>
    <t>Substract</t>
  </si>
  <si>
    <t>Combination Name</t>
  </si>
  <si>
    <t>Add/Substract</t>
  </si>
  <si>
    <t>None</t>
  </si>
  <si>
    <t xml:space="preserve">I.C.T 315 MVA, 3 Phase, 400/220/33 KV including Insulating Oil </t>
  </si>
  <si>
    <t>I.C.T 500 MVA, Single Phase, 765√3 / 400√3 / 33 KV class including insulating Oil</t>
  </si>
  <si>
    <t>Transf. protn. Panel</t>
  </si>
  <si>
    <t>420 kV, 3150A, 40KA Breakers with CR</t>
  </si>
  <si>
    <t>420 kV, 3150A, 40KA Breakers without CR</t>
  </si>
  <si>
    <t xml:space="preserve">420 kV, 3000A, 40 kA,  5 Core CT with 120% current rating, </t>
  </si>
  <si>
    <t>420 kV CVT 4400 PF</t>
  </si>
  <si>
    <t>420 kV CVT 8800 PF</t>
  </si>
  <si>
    <t xml:space="preserve">420 kV,2000 A,40 kA DB Isolators 3-Phase with 1 E/S </t>
  </si>
  <si>
    <t>420 kV,3150A,40 kA  Isolators 3-Phase   with 1 E/S</t>
  </si>
  <si>
    <t>420 kV,3150A,40 kA  Isolators 3-Phase   with 2 E/S</t>
  </si>
  <si>
    <t xml:space="preserve">420 kV, 3150 A,40 kA DB Isolators S-Phase with 1 E/S </t>
  </si>
  <si>
    <t>390 kV Surge Arrestors</t>
  </si>
  <si>
    <t>Bus Bars formation etc.</t>
  </si>
  <si>
    <t>765 kV,3150KA,40KA Circuit Breaker with CR</t>
  </si>
  <si>
    <t>765 kV,3150 KA,40 KA Circuit Breaker without CR</t>
  </si>
  <si>
    <t>765 kVCVT 8800 PF</t>
  </si>
  <si>
    <t xml:space="preserve">765 kV,3150 A,40 kA Isolator 3-Phase with 1 E/S </t>
  </si>
  <si>
    <t xml:space="preserve">765 kV,3150 A,40 kA Isolator 3-Phase with 2 E/S </t>
  </si>
  <si>
    <t>765 kV, 2000A, 40KA, S-Phase Isolator with 1 E/S</t>
  </si>
  <si>
    <t>765 kV 3 Phase E/S</t>
  </si>
  <si>
    <t xml:space="preserve"> 624 kV Surge Arrestor</t>
  </si>
  <si>
    <t>624 kV Surge Arrestor</t>
  </si>
  <si>
    <t>Reactor Protection Panel</t>
  </si>
  <si>
    <t>765/400KV Transf. Protn. Panel(both HV and MV)</t>
  </si>
  <si>
    <t>420 kV, 3150A, 40KA Breaker with CR</t>
  </si>
  <si>
    <t>420 kV, 3150A, 40KA Breaker without CR</t>
  </si>
  <si>
    <t xml:space="preserve">420 kV, 3000A, 40KA CT, 5 Core Current Transformer  with 120% current rating, </t>
  </si>
  <si>
    <t xml:space="preserve">420 kV,3150 A,40 kA DB Isolator 3 Ph. with 1 E/S </t>
  </si>
  <si>
    <t>420 kV,2000 A,40 kA  Isolator 3 Ph.  with 1 E/S</t>
  </si>
  <si>
    <t>420 kV,2000A,40 kA  Isolator 3 Ph.   with 2 E/S</t>
  </si>
  <si>
    <t xml:space="preserve">420 kV,2000 A,40 kA DB Isolator S Ph. with 1 E/S </t>
  </si>
  <si>
    <t>390 kV Surge Arrestor</t>
  </si>
  <si>
    <t xml:space="preserve"> Ref.: RN/JKN/3006-07  </t>
  </si>
  <si>
    <t>Auto Transformer Package T4 for Fatehpur and Agra Sub-Station</t>
  </si>
  <si>
    <t xml:space="preserve">765 KV Auto Transformer Package T3 for Balia Sub-Station </t>
  </si>
  <si>
    <t xml:space="preserve">765 KV Auto Transformer T3 for Lucknow Sub-Station </t>
  </si>
  <si>
    <t xml:space="preserve"> 765/400/220KV S/S, Seoni</t>
  </si>
  <si>
    <t>765KV/400KV Lucknow (New) Sub-Station and  Extension of  400 kV Lucknow Sub- Station</t>
  </si>
  <si>
    <t>Upgradation of 400KV Balia Sub-Station to 765 kV Sub-Station</t>
  </si>
  <si>
    <t>765/400 KV S/S-Fatehpur</t>
  </si>
  <si>
    <t>765/400 KV S/S-Agra</t>
  </si>
  <si>
    <t>Up Gradation of 400/220KV Wardha Sub-Station to 765/400/220 kV Voltage Level</t>
  </si>
  <si>
    <t>765 kV,3150KA,40KA Circuit Breaker without CR</t>
  </si>
  <si>
    <t>765 kV CVT 8800 PF</t>
  </si>
  <si>
    <t>Line Protection Panel</t>
  </si>
  <si>
    <t>Transf. Protn. Panel</t>
  </si>
  <si>
    <t>Circuit Breaker Panel without Auto Reclose</t>
  </si>
  <si>
    <t>Circuit Breaker Panel with  Auto Reclose</t>
  </si>
  <si>
    <t>245 KV,1600 A,40 kA ,5 core, CT with 120% extended current</t>
  </si>
  <si>
    <t>245 KV,1600 A,40 kA ,5 core, CT with 150% extended current</t>
  </si>
  <si>
    <t>245 KV, CVT 4400 pf  with 3 secondaries</t>
  </si>
  <si>
    <t>245 KV,1600A, 40 kA, 3Ph.Isolator DB Type - 1 E/S</t>
  </si>
  <si>
    <r>
      <t>765KV Seoni Sub-Stat</t>
    </r>
    <r>
      <rPr>
        <sz val="7.5"/>
        <color indexed="9"/>
        <rFont val="Arial"/>
        <family val="2"/>
      </rPr>
      <t>ion</t>
    </r>
    <r>
      <rPr>
        <sz val="10"/>
        <color indexed="9"/>
        <rFont val="Arial"/>
        <family val="2"/>
      </rPr>
      <t xml:space="preserve"> &amp; 765 kV Sipat Transmission System</t>
    </r>
  </si>
  <si>
    <t>Not Required</t>
  </si>
  <si>
    <t>Base Cost of Sub-Station (INR Crore)</t>
  </si>
  <si>
    <t>Values (INR Crore)</t>
  </si>
  <si>
    <t>Total Cost of Sub-Station (INR Crores)</t>
  </si>
  <si>
    <t>Total - 4 (4A+4B+4C+4D)</t>
  </si>
  <si>
    <t xml:space="preserve">Total : 3 - (3A+3B)  </t>
  </si>
  <si>
    <t>ALT-765 / 1</t>
  </si>
  <si>
    <t>400/220 kV ICT</t>
  </si>
  <si>
    <t>Combination-11</t>
  </si>
  <si>
    <t>Combination</t>
  </si>
  <si>
    <t>Circuit Breaker(From India)</t>
  </si>
  <si>
    <t>Circuit Breaker(From Abroad)</t>
  </si>
  <si>
    <t>Current Transformer (From India)</t>
  </si>
  <si>
    <t>Current Transformer (From Abroad)</t>
  </si>
  <si>
    <t>Capacitive Voltage Transformer (From India)</t>
  </si>
  <si>
    <t>Capacitive Voltage Transformer (From Abroad)</t>
  </si>
  <si>
    <t>Isolators (From India)</t>
  </si>
  <si>
    <t>Isolators (From Abroad)</t>
  </si>
  <si>
    <t>765 KV CVT 8800 PF</t>
  </si>
  <si>
    <t>765 KV, 2000A, 40KA, S-Phase Isolator with 1 E/S</t>
  </si>
  <si>
    <t>765/400KV Transf. Protn. Panel (both HV and MV)</t>
  </si>
  <si>
    <t>Circuit Breaker Panel with Auto Reclose</t>
  </si>
  <si>
    <t>125MVAR, 400KV, 3 Ph. Reactor with insulating Oil</t>
  </si>
  <si>
    <t>80MVAR, 400KV, 3 Ph. Reactor with insulating Oil</t>
  </si>
  <si>
    <t>63MVAR, 400KV, 3 Ph. Reactor with insulating Oil</t>
  </si>
  <si>
    <t>50MVAR, 400KV, 3 Ph. Reactor with insulating Oil</t>
  </si>
  <si>
    <t xml:space="preserve">765 KV CTs 3000A,  40 KA, 5-Core, </t>
  </si>
  <si>
    <t>765 KV,3150 KA, 40 KA Circuit Breaker without CR</t>
  </si>
  <si>
    <t>765 KV, 3150 KA, 40 KA Circuit Breaker with CR</t>
  </si>
  <si>
    <t>624 KV Surge Arrestor</t>
  </si>
  <si>
    <t>765 KV C &amp; R Panels</t>
  </si>
  <si>
    <t>420 KV EQUIPMENTS</t>
  </si>
  <si>
    <t>390 KV Surge Arrestor</t>
  </si>
  <si>
    <t>420 KV CVT 4400 PF</t>
  </si>
  <si>
    <t>420 KV CVT 8800 PF</t>
  </si>
  <si>
    <t>Capital Cost Benchmarking for Transmission Sub-Station 765/400 kV</t>
  </si>
  <si>
    <t>The model for Transmission sub-station is meant to provide benchmark cost for selected configuration in terms of number of ICTs, reactors, bays etc.</t>
  </si>
  <si>
    <t>The model can be updated by entering the value of indices in sheet named "Indices" for corresponding month and year. The user to refer to IEEMA publications for the same.</t>
  </si>
  <si>
    <t>There are 3 standard configurations (called alternates here) provided in the model. The cost has been computed for each of the alternates.For example alternate-1 has configuration given below:-</t>
  </si>
  <si>
    <t>The user has to select the alternate that matches the configuration as given by petitioner using drop down list given in cell C8 of Computation_sheet</t>
  </si>
  <si>
    <t>In case none of the alternates matches the configuration given by petitioner, user has to select the closest alternate that matches the configuration. The user may then add/substract components as given in cells C34 to C44 of "Computation_Sheet" to match the required configuration.</t>
  </si>
  <si>
    <t>The benchmark cost shall get computed in the cell C63 of "Computation_Sheet"</t>
  </si>
  <si>
    <t>The month and the year of escalation can be chosen from drop down list provided in cell D6</t>
  </si>
  <si>
    <t>Aluminium</t>
  </si>
  <si>
    <t>1,63,400</t>
  </si>
  <si>
    <t>1,67,400</t>
  </si>
  <si>
    <t>1,75,400</t>
  </si>
  <si>
    <t>1,74,400</t>
  </si>
  <si>
    <t>3,56,028</t>
  </si>
  <si>
    <t>3,78,574</t>
  </si>
  <si>
    <t>3,78,065</t>
  </si>
  <si>
    <t>3,79,097</t>
  </si>
  <si>
    <t>3,42,410</t>
  </si>
  <si>
    <t>3,49,353</t>
  </si>
  <si>
    <t>1,95,118</t>
  </si>
  <si>
    <t>2,12,968</t>
  </si>
  <si>
    <t>2,15,227</t>
  </si>
  <si>
    <t>2,25,373</t>
  </si>
  <si>
    <t>2,29,721</t>
  </si>
  <si>
    <t>2,43,082</t>
  </si>
  <si>
    <t>307,52</t>
  </si>
  <si>
    <t>Auxiliary Transformers, LT Switchgear, AC &amp; DC Panels. 72.5 kV, 33kV, 11 kV  equipments etc</t>
  </si>
  <si>
    <t>765/400KV Transf. Protn.Panel (both HV and MV)</t>
  </si>
  <si>
    <t>420 KV, 3150A, 40KA Breaker without CR</t>
  </si>
  <si>
    <t>420 KV, 3150A, 40KA Breaker with CR</t>
  </si>
  <si>
    <t>400/220KV Transf.Protn.Panel (both HV and MV)</t>
  </si>
  <si>
    <t>420 KV, 3000A, 40KA CT, 5 Core Current Transformer with 120% current rating</t>
  </si>
  <si>
    <t>245KV, CVT 4400 pf  with 3 secondaries</t>
  </si>
  <si>
    <t xml:space="preserve">245 KV, 1600A, 40KA Class Circuit Breaker </t>
  </si>
  <si>
    <t xml:space="preserve">245 KV, 2500A 40KA Class Circuit Breaker </t>
  </si>
  <si>
    <t>245KV,1600A, 40 kA S Ph. Isolator DB Type  w/o E/S</t>
  </si>
  <si>
    <t>245KV, 1600A, 40 kA, 3 Ph.DB Tandem Type  without E/S</t>
  </si>
  <si>
    <t>245KV, 1600A, 40 kA, 3-Ph.Isolator DB Type - 1 E/S</t>
  </si>
  <si>
    <t>245KV, 1600A, 40 kA, 3-Ph.Isolator DB Type - 2 E/S</t>
  </si>
  <si>
    <t>245KV, 2500A, 40 kA, 3-Ph. Isolator DB Type  2 E/S</t>
  </si>
  <si>
    <t>245KV, 1600A, 40 kA S Ph. Isolator DB Type - 1E/S</t>
  </si>
  <si>
    <t>765 KV,3150KA,40KA Circuit Breakers without CR</t>
  </si>
  <si>
    <t xml:space="preserve">765 KV CTs 3000A,  40KA, 5-Core, </t>
  </si>
  <si>
    <t>765 KV CVT 4400 PF</t>
  </si>
  <si>
    <t>765 KV,3150KA,40KA Circuit Breakers with CR</t>
  </si>
  <si>
    <t xml:space="preserve"> 624 KV Surge Arrestors </t>
  </si>
  <si>
    <t>Foundations</t>
  </si>
  <si>
    <t xml:space="preserve">Power Cable </t>
  </si>
  <si>
    <t>Erection,Testing &amp; Commng-400/220KV 3 Phase Transformer</t>
  </si>
  <si>
    <t>4.5" Nominal diametre IPS Aluminium Tube</t>
  </si>
  <si>
    <t>Base Date of Indices</t>
  </si>
  <si>
    <t>Ball clay</t>
  </si>
  <si>
    <t>Bismath</t>
  </si>
  <si>
    <t>Published Price Index of Structurel Steel</t>
  </si>
  <si>
    <t>Published Price Index of Electrolytic Zinc</t>
  </si>
  <si>
    <t>Index No.of whole sell price in india for non metalic mineral products(Structural Clay Product) as published by RBI.</t>
  </si>
  <si>
    <t>Electrical  Steel sheet -CRGO</t>
  </si>
  <si>
    <t>Epoxy Resin</t>
  </si>
  <si>
    <t>Index No of Insulator</t>
  </si>
  <si>
    <t>Index no of  nsulator</t>
  </si>
  <si>
    <t>Total cost of taxable Materials &amp; equipments</t>
  </si>
  <si>
    <t xml:space="preserve">Total  Hard cost of Sub-station </t>
  </si>
  <si>
    <t>Foundations for Gantries, Equipments (Other than ICTs &amp; Reactors)  and Equipment Support Structures (Lumpsum)</t>
  </si>
  <si>
    <t xml:space="preserve">Copper 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</si>
</sst>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000"/>
    <numFmt numFmtId="168" formatCode="0.00000"/>
    <numFmt numFmtId="169" formatCode="0.0000000"/>
    <numFmt numFmtId="170" formatCode="_(* #,##0.0_);_(* \(#,##0.0\);_(* &quot;-&quot;_);_(@_)"/>
    <numFmt numFmtId="171" formatCode="_(* #,##0.00_);_(* \(#,##0.00\);_(* &quot;-&quot;_);_(@_)"/>
    <numFmt numFmtId="172" formatCode="0.00000000"/>
    <numFmt numFmtId="173" formatCode="0.000000000000000%"/>
    <numFmt numFmtId="174" formatCode="0.0%"/>
    <numFmt numFmtId="175" formatCode="_(* #,##0.0_);_(* \(#,##0.0\);_(* &quot;-&quot;?_);_(@_)"/>
    <numFmt numFmtId="176" formatCode="&quot;Rs.&quot;\ #,##0_);\(&quot;Rs.&quot;\ #,##0\)"/>
    <numFmt numFmtId="177" formatCode="&quot;Rs.&quot;\ #,##0_);[Red]\(&quot;Rs.&quot;\ #,##0\)"/>
    <numFmt numFmtId="178" formatCode="&quot;Rs.&quot;\ #,##0.00_);\(&quot;Rs.&quot;\ #,##0.00\)"/>
    <numFmt numFmtId="179" formatCode="&quot;Rs.&quot;\ #,##0.00_);[Red]\(&quot;Rs.&quot;\ #,##0.00\)"/>
    <numFmt numFmtId="180" formatCode="_(&quot;Rs.&quot;\ * #,##0_);_(&quot;Rs.&quot;\ * \(#,##0\);_(&quot;Rs.&quot;\ * &quot;-&quot;_);_(@_)"/>
    <numFmt numFmtId="181" formatCode="_(&quot;Rs.&quot;\ * #,##0.00_);_(&quot;Rs.&quot;\ * \(#,##0.00\);_(&quot;Rs.&quot;\ * &quot;-&quot;??_);_(@_)"/>
    <numFmt numFmtId="182" formatCode="yyyy\-mm\-dd"/>
    <numFmt numFmtId="183" formatCode="[$-409]mmm/yy;@"/>
    <numFmt numFmtId="184" formatCode="mmm/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409]mmmm/yy;@"/>
    <numFmt numFmtId="190" formatCode="_(* #,##0.000_);_(* \(#,##0.000\);_(* &quot;-&quot;??_);_(@_)"/>
    <numFmt numFmtId="191" formatCode="0.000000000000"/>
    <numFmt numFmtId="192" formatCode="0.00000000000"/>
    <numFmt numFmtId="193" formatCode="0.0000000000"/>
    <numFmt numFmtId="194" formatCode="0.000000000"/>
    <numFmt numFmtId="195" formatCode="[$-409]d\-mmm\-yy;@"/>
    <numFmt numFmtId="196" formatCode="[$-409]mmm\-yy;@"/>
    <numFmt numFmtId="197" formatCode="_(* #,##0.0_);_(* \(#,##0.0\);_(* &quot;-&quot;??_);_(@_)"/>
    <numFmt numFmtId="198" formatCode="_(* #,##0_);_(* \(#,##0\);_(* &quot;-&quot;??_);_(@_)"/>
    <numFmt numFmtId="199" formatCode="_(* #,##0.0000_);_(* \(#,##0.0000\);_(* &quot;-&quot;??_);_(@_)"/>
    <numFmt numFmtId="200" formatCode="[$-409]dddd\,\ mmmm\ dd\,\ yyyy"/>
    <numFmt numFmtId="201" formatCode="[$-409]h:mm:ss\ AM/PM"/>
    <numFmt numFmtId="202" formatCode="mmm\-yyyy"/>
    <numFmt numFmtId="203" formatCode="_(* #,##0.00000_);_(* \(#,##0.00000\);_(* &quot;-&quot;??_);_(@_)"/>
    <numFmt numFmtId="204" formatCode="_(* #,##0.000000_);_(* \(#,##0.000000\);_(* &quot;-&quot;??_);_(@_)"/>
    <numFmt numFmtId="205" formatCode="#,##0.0"/>
    <numFmt numFmtId="206" formatCode="0.0000%"/>
    <numFmt numFmtId="207" formatCode="0.000%"/>
    <numFmt numFmtId="208" formatCode="#,##0_-;\ \(#,##0\);_-* &quot;-&quot;??;_-@_-"/>
    <numFmt numFmtId="209" formatCode="0.00\ &quot;x&quot;"/>
    <numFmt numFmtId="210" formatCode="&quot;Warning&quot;;&quot;Warning&quot;;&quot;OK&quot;"/>
    <numFmt numFmtId="211" formatCode="_(* #,##0.0000000_);_(* \(#,##0.0000000\);_(* &quot;-&quot;??_);_(@_)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10"/>
      <color indexed="55"/>
      <name val="Arial"/>
      <family val="2"/>
    </font>
    <font>
      <b/>
      <sz val="10"/>
      <color indexed="36"/>
      <name val="Arial"/>
      <family val="2"/>
    </font>
    <font>
      <sz val="10"/>
      <color indexed="23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b/>
      <sz val="15"/>
      <color indexed="9"/>
      <name val="Arial"/>
      <family val="2"/>
    </font>
    <font>
      <b/>
      <sz val="10"/>
      <color indexed="56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0"/>
      <color indexed="18"/>
      <name val="Arial"/>
      <family val="2"/>
    </font>
    <font>
      <sz val="8"/>
      <name val="Arial"/>
      <family val="2"/>
    </font>
    <font>
      <b/>
      <sz val="36"/>
      <color indexed="46"/>
      <name val="Arial"/>
      <family val="2"/>
    </font>
    <font>
      <b/>
      <sz val="36"/>
      <color indexed="56"/>
      <name val="Arial"/>
      <family val="2"/>
    </font>
    <font>
      <b/>
      <sz val="26"/>
      <color indexed="46"/>
      <name val="Arial"/>
      <family val="2"/>
    </font>
    <font>
      <b/>
      <sz val="18"/>
      <color indexed="46"/>
      <name val="Arial"/>
      <family val="2"/>
    </font>
    <font>
      <b/>
      <sz val="12"/>
      <color indexed="55"/>
      <name val="Arial"/>
      <family val="2"/>
    </font>
    <font>
      <sz val="11"/>
      <color indexed="55"/>
      <name val="Arial"/>
      <family val="2"/>
    </font>
    <font>
      <sz val="10"/>
      <color indexed="62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b/>
      <sz val="16"/>
      <color indexed="9"/>
      <name val="Arial"/>
      <family val="2"/>
    </font>
    <font>
      <i/>
      <sz val="10"/>
      <name val="Arial"/>
      <family val="2"/>
    </font>
    <font>
      <sz val="12"/>
      <color indexed="62"/>
      <name val="Arial Black"/>
      <family val="2"/>
    </font>
    <font>
      <b/>
      <sz val="10"/>
      <color indexed="62"/>
      <name val="Arial"/>
      <family val="2"/>
    </font>
    <font>
      <b/>
      <sz val="12"/>
      <color indexed="6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i/>
      <sz val="10"/>
      <name val="Arial"/>
      <family val="2"/>
    </font>
    <font>
      <b/>
      <sz val="10"/>
      <color indexed="55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61"/>
      <name val="Arial"/>
      <family val="2"/>
    </font>
    <font>
      <b/>
      <sz val="10"/>
      <color indexed="51"/>
      <name val="Arial"/>
      <family val="2"/>
    </font>
    <font>
      <b/>
      <sz val="14"/>
      <color indexed="51"/>
      <name val="Arial"/>
      <family val="2"/>
    </font>
    <font>
      <b/>
      <sz val="10"/>
      <color indexed="12"/>
      <name val="Arial"/>
      <family val="2"/>
    </font>
    <font>
      <sz val="7.5"/>
      <color indexed="9"/>
      <name val="Arial"/>
      <family val="2"/>
    </font>
    <font>
      <sz val="10"/>
      <color indexed="10"/>
      <name val="Arial"/>
      <family val="2"/>
    </font>
    <font>
      <sz val="14"/>
      <color indexed="9"/>
      <name val="Arial"/>
      <family val="2"/>
    </font>
    <font>
      <sz val="10"/>
      <color indexed="61"/>
      <name val="Arial"/>
      <family val="2"/>
    </font>
    <font>
      <sz val="10"/>
      <color indexed="18"/>
      <name val="Arial"/>
      <family val="2"/>
    </font>
    <font>
      <sz val="11"/>
      <color indexed="61"/>
      <name val="Arial"/>
      <family val="2"/>
    </font>
    <font>
      <b/>
      <sz val="12"/>
      <color indexed="18"/>
      <name val="Arial"/>
      <family val="2"/>
    </font>
    <font>
      <b/>
      <i/>
      <sz val="12"/>
      <color indexed="8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bgColor indexed="9"/>
      </patternFill>
    </fill>
    <fill>
      <patternFill patternType="lightUp">
        <fgColor indexed="14"/>
        <bgColor indexed="45"/>
      </patternFill>
    </fill>
    <fill>
      <patternFill patternType="solid">
        <fgColor indexed="9"/>
        <bgColor indexed="64"/>
      </patternFill>
    </fill>
    <fill>
      <patternFill patternType="lightDown">
        <fgColor indexed="23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36"/>
      </left>
      <right style="thin">
        <color indexed="36"/>
      </right>
      <top style="thin">
        <color indexed="36"/>
      </top>
      <bottom style="thin">
        <color indexed="3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 style="double">
        <color indexed="55"/>
      </right>
      <top>
        <color indexed="63"/>
      </top>
      <bottom style="double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1" fillId="18" borderId="1" applyNumberFormat="0">
      <alignment/>
      <protection/>
    </xf>
    <xf numFmtId="0" fontId="42" fillId="8" borderId="2" applyNumberFormat="0">
      <alignment/>
      <protection/>
    </xf>
    <xf numFmtId="0" fontId="3" fillId="3" borderId="0" applyNumberFormat="0" applyBorder="0" applyAlignment="0" applyProtection="0"/>
    <xf numFmtId="0" fontId="4" fillId="20" borderId="3" applyNumberFormat="0" applyAlignment="0" applyProtection="0"/>
    <xf numFmtId="0" fontId="22" fillId="21" borderId="4">
      <alignment horizontal="center"/>
      <protection/>
    </xf>
    <xf numFmtId="210" fontId="23" fillId="22" borderId="5">
      <alignment horizontal="center"/>
      <protection/>
    </xf>
    <xf numFmtId="0" fontId="5" fillId="23" borderId="6" applyNumberFormat="0" applyAlignment="0" applyProtection="0"/>
    <xf numFmtId="43" fontId="65" fillId="0" borderId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4" borderId="7" applyNumberFormat="0">
      <alignment/>
      <protection/>
    </xf>
    <xf numFmtId="0" fontId="24" fillId="25" borderId="8" applyNumberFormat="0" applyAlignment="0">
      <protection/>
    </xf>
    <xf numFmtId="0" fontId="6" fillId="0" borderId="0" applyNumberFormat="0" applyFill="0" applyBorder="0" applyAlignment="0" applyProtection="0"/>
    <xf numFmtId="0" fontId="0" fillId="26" borderId="0" applyNumberFormat="0" applyFont="0" applyAlignment="0">
      <protection/>
    </xf>
    <xf numFmtId="208" fontId="25" fillId="27" borderId="3">
      <alignment/>
      <protection/>
    </xf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0" fillId="28" borderId="5" applyNumberFormat="0" applyFont="0" applyAlignment="0">
      <protection/>
    </xf>
    <xf numFmtId="0" fontId="49" fillId="0" borderId="0">
      <alignment/>
      <protection/>
    </xf>
    <xf numFmtId="0" fontId="66" fillId="0" borderId="0">
      <alignment wrapText="1"/>
      <protection/>
    </xf>
    <xf numFmtId="0" fontId="65" fillId="0" borderId="0">
      <alignment/>
      <protection/>
    </xf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2" fillId="0" borderId="11" applyNumberFormat="0" applyFill="0" applyAlignment="0" applyProtection="0"/>
    <xf numFmtId="0" fontId="5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0" borderId="0" applyNumberFormat="0" applyFill="0" applyBorder="0">
      <alignment horizontal="left"/>
      <protection/>
    </xf>
    <xf numFmtId="0" fontId="8" fillId="7" borderId="3" applyNumberFormat="0" applyAlignment="0" applyProtection="0"/>
    <xf numFmtId="0" fontId="29" fillId="16" borderId="0">
      <alignment/>
      <protection/>
    </xf>
    <xf numFmtId="0" fontId="0" fillId="0" borderId="7" applyNumberFormat="0">
      <alignment/>
      <protection/>
    </xf>
    <xf numFmtId="0" fontId="0" fillId="0" borderId="12" applyNumberFormat="0" applyFont="0" applyFill="0" applyAlignment="0">
      <protection/>
    </xf>
    <xf numFmtId="0" fontId="43" fillId="0" borderId="13" applyNumberFormat="0" applyFill="0" applyAlignment="0">
      <protection/>
    </xf>
    <xf numFmtId="0" fontId="0" fillId="0" borderId="14" applyNumberFormat="0" applyFont="0" applyAlignment="0">
      <protection/>
    </xf>
    <xf numFmtId="43" fontId="28" fillId="28" borderId="7" applyNumberFormat="0">
      <alignment horizontal="left"/>
      <protection/>
    </xf>
    <xf numFmtId="0" fontId="0" fillId="0" borderId="15" applyNumberFormat="0" applyFont="0" applyFill="0" applyAlignment="0">
      <protection/>
    </xf>
    <xf numFmtId="0" fontId="9" fillId="0" borderId="16" applyNumberFormat="0" applyFill="0" applyAlignment="0" applyProtection="0"/>
    <xf numFmtId="0" fontId="10" fillId="29" borderId="0" applyNumberFormat="0" applyBorder="0" applyAlignment="0" applyProtection="0"/>
    <xf numFmtId="0" fontId="0" fillId="30" borderId="17" applyNumberFormat="0" applyFont="0" applyAlignment="0" applyProtection="0"/>
    <xf numFmtId="0" fontId="28" fillId="23" borderId="18" applyNumberFormat="0">
      <alignment/>
      <protection/>
    </xf>
    <xf numFmtId="0" fontId="11" fillId="20" borderId="19" applyNumberFormat="0" applyAlignment="0" applyProtection="0"/>
    <xf numFmtId="9" fontId="0" fillId="0" borderId="0" applyFont="0" applyFill="0" applyBorder="0" applyAlignment="0" applyProtection="0"/>
    <xf numFmtId="0" fontId="30" fillId="4" borderId="20" applyNumberFormat="0">
      <alignment horizontal="center"/>
      <protection/>
    </xf>
    <xf numFmtId="209" fontId="0" fillId="0" borderId="0" applyBorder="0">
      <alignment/>
      <protection/>
    </xf>
    <xf numFmtId="0" fontId="31" fillId="16" borderId="0">
      <alignment/>
      <protection/>
    </xf>
    <xf numFmtId="0" fontId="32" fillId="16" borderId="0">
      <alignment/>
      <protection/>
    </xf>
    <xf numFmtId="0" fontId="33" fillId="16" borderId="0">
      <alignment/>
      <protection/>
    </xf>
    <xf numFmtId="0" fontId="0" fillId="0" borderId="0" applyFont="0" applyFill="0" applyBorder="0" applyAlignment="0" applyProtection="0"/>
    <xf numFmtId="0" fontId="0" fillId="7" borderId="7">
      <alignment/>
      <protection/>
    </xf>
    <xf numFmtId="0" fontId="28" fillId="31" borderId="13" applyNumberFormat="0">
      <alignment horizontal="center" vertical="center"/>
      <protection/>
    </xf>
    <xf numFmtId="0" fontId="44" fillId="20" borderId="7">
      <alignment/>
      <protection/>
    </xf>
    <xf numFmtId="0" fontId="44" fillId="20" borderId="0">
      <alignment horizontal="center"/>
      <protection/>
    </xf>
    <xf numFmtId="0" fontId="28" fillId="16" borderId="7" applyNumberFormat="0">
      <alignment horizontal="center" vertical="center"/>
      <protection/>
    </xf>
    <xf numFmtId="0" fontId="23" fillId="28" borderId="5">
      <alignment horizontal="left"/>
      <protection/>
    </xf>
    <xf numFmtId="0" fontId="12" fillId="0" borderId="0" applyNumberFormat="0" applyFill="0" applyBorder="0" applyAlignment="0" applyProtection="0"/>
    <xf numFmtId="0" fontId="13" fillId="0" borderId="21" applyNumberFormat="0" applyFill="0" applyAlignment="0" applyProtection="0"/>
    <xf numFmtId="0" fontId="23" fillId="0" borderId="0" applyNumberFormat="0">
      <alignment/>
      <protection/>
    </xf>
    <xf numFmtId="0" fontId="14" fillId="0" borderId="0" applyNumberFormat="0" applyFill="0" applyBorder="0" applyAlignment="0" applyProtection="0"/>
    <xf numFmtId="0" fontId="34" fillId="32" borderId="2">
      <alignment horizontal="center"/>
      <protection/>
    </xf>
  </cellStyleXfs>
  <cellXfs count="39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49" fillId="0" borderId="0" xfId="59">
      <alignment/>
      <protection/>
    </xf>
    <xf numFmtId="0" fontId="66" fillId="0" borderId="0" xfId="60">
      <alignment wrapText="1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37" fillId="0" borderId="0" xfId="0" applyFont="1" applyBorder="1" applyAlignment="1">
      <alignment horizontal="center"/>
    </xf>
    <xf numFmtId="0" fontId="0" fillId="0" borderId="0" xfId="0" applyBorder="1" applyAlignment="1">
      <alignment horizontal="centerContinuous" wrapText="1"/>
    </xf>
    <xf numFmtId="0" fontId="40" fillId="0" borderId="0" xfId="96" applyFont="1">
      <alignment/>
      <protection/>
    </xf>
    <xf numFmtId="0" fontId="41" fillId="0" borderId="0" xfId="96" applyFont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5" fillId="16" borderId="30" xfId="84" applyFont="1" applyBorder="1">
      <alignment/>
      <protection/>
    </xf>
    <xf numFmtId="0" fontId="31" fillId="16" borderId="15" xfId="84" applyBorder="1">
      <alignment/>
      <protection/>
    </xf>
    <xf numFmtId="0" fontId="31" fillId="16" borderId="31" xfId="84" applyBorder="1">
      <alignment/>
      <protection/>
    </xf>
    <xf numFmtId="0" fontId="0" fillId="26" borderId="0" xfId="54" applyAlignment="1">
      <alignment/>
      <protection/>
    </xf>
    <xf numFmtId="0" fontId="32" fillId="16" borderId="32" xfId="85" applyFont="1" applyBorder="1">
      <alignment/>
      <protection/>
    </xf>
    <xf numFmtId="0" fontId="32" fillId="16" borderId="0" xfId="85" applyBorder="1">
      <alignment/>
      <protection/>
    </xf>
    <xf numFmtId="0" fontId="32" fillId="16" borderId="33" xfId="85" applyBorder="1">
      <alignment/>
      <protection/>
    </xf>
    <xf numFmtId="0" fontId="16" fillId="0" borderId="34" xfId="0" applyFont="1" applyBorder="1" applyAlignment="1">
      <alignment/>
    </xf>
    <xf numFmtId="0" fontId="18" fillId="0" borderId="34" xfId="0" applyFont="1" applyBorder="1" applyAlignment="1">
      <alignment/>
    </xf>
    <xf numFmtId="0" fontId="31" fillId="16" borderId="0" xfId="84">
      <alignment/>
      <protection/>
    </xf>
    <xf numFmtId="0" fontId="46" fillId="0" borderId="0" xfId="0" applyFont="1" applyAlignment="1">
      <alignment/>
    </xf>
    <xf numFmtId="0" fontId="32" fillId="16" borderId="0" xfId="85" applyFont="1">
      <alignment/>
      <protection/>
    </xf>
    <xf numFmtId="0" fontId="33" fillId="16" borderId="0" xfId="86">
      <alignment/>
      <protection/>
    </xf>
    <xf numFmtId="0" fontId="29" fillId="16" borderId="0" xfId="69">
      <alignment/>
      <protection/>
    </xf>
    <xf numFmtId="0" fontId="28" fillId="16" borderId="7" xfId="92" applyNumberFormat="1">
      <alignment horizontal="center" vertical="center"/>
      <protection/>
    </xf>
    <xf numFmtId="0" fontId="44" fillId="20" borderId="7" xfId="90" applyFill="1" applyBorder="1" applyAlignment="1">
      <alignment horizontal="center"/>
      <protection/>
    </xf>
    <xf numFmtId="0" fontId="44" fillId="20" borderId="0" xfId="91">
      <alignment horizontal="center"/>
      <protection/>
    </xf>
    <xf numFmtId="0" fontId="18" fillId="0" borderId="0" xfId="0" applyFont="1" applyBorder="1" applyAlignment="1">
      <alignment/>
    </xf>
    <xf numFmtId="0" fontId="21" fillId="18" borderId="1" xfId="40">
      <alignment/>
      <protection/>
    </xf>
    <xf numFmtId="0" fontId="0" fillId="0" borderId="0" xfId="0" applyFont="1" applyAlignment="1">
      <alignment/>
    </xf>
    <xf numFmtId="0" fontId="28" fillId="23" borderId="18" xfId="79">
      <alignment/>
      <protection/>
    </xf>
    <xf numFmtId="0" fontId="42" fillId="8" borderId="2" xfId="41">
      <alignment/>
      <protection/>
    </xf>
    <xf numFmtId="43" fontId="65" fillId="28" borderId="5" xfId="47" applyFill="1" applyBorder="1" applyAlignment="1">
      <alignment horizontal="left"/>
    </xf>
    <xf numFmtId="0" fontId="0" fillId="24" borderId="7" xfId="51">
      <alignment/>
      <protection/>
    </xf>
    <xf numFmtId="0" fontId="1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7" borderId="7" xfId="88" applyFill="1">
      <alignment/>
      <protection/>
    </xf>
    <xf numFmtId="0" fontId="0" fillId="7" borderId="7" xfId="88">
      <alignment/>
      <protection/>
    </xf>
    <xf numFmtId="43" fontId="28" fillId="28" borderId="7" xfId="74">
      <alignment horizontal="left"/>
      <protection/>
    </xf>
    <xf numFmtId="0" fontId="23" fillId="0" borderId="0" xfId="96" applyAlignment="1">
      <alignment horizontal="left"/>
      <protection/>
    </xf>
    <xf numFmtId="0" fontId="0" fillId="0" borderId="14" xfId="73" applyFont="1" applyAlignment="1">
      <alignment/>
      <protection/>
    </xf>
    <xf numFmtId="0" fontId="0" fillId="0" borderId="35" xfId="0" applyBorder="1" applyAlignment="1">
      <alignment/>
    </xf>
    <xf numFmtId="0" fontId="0" fillId="0" borderId="15" xfId="75" applyAlignment="1">
      <alignment/>
      <protection/>
    </xf>
    <xf numFmtId="0" fontId="0" fillId="0" borderId="12" xfId="71" applyAlignment="1">
      <alignment/>
      <protection/>
    </xf>
    <xf numFmtId="0" fontId="43" fillId="0" borderId="13" xfId="72" applyAlignment="1">
      <alignment/>
      <protection/>
    </xf>
    <xf numFmtId="0" fontId="34" fillId="32" borderId="2" xfId="98">
      <alignment horizontal="center"/>
      <protection/>
    </xf>
    <xf numFmtId="0" fontId="31" fillId="16" borderId="0" xfId="84" applyAlignment="1">
      <alignment vertical="center"/>
      <protection/>
    </xf>
    <xf numFmtId="0" fontId="31" fillId="16" borderId="0" xfId="84" applyAlignment="1">
      <alignment horizontal="center" vertical="center"/>
      <protection/>
    </xf>
    <xf numFmtId="0" fontId="31" fillId="16" borderId="0" xfId="84" applyAlignment="1">
      <alignment vertical="center" wrapText="1"/>
      <protection/>
    </xf>
    <xf numFmtId="164" fontId="31" fillId="16" borderId="0" xfId="84" applyNumberFormat="1" applyAlignment="1">
      <alignment vertical="center"/>
      <protection/>
    </xf>
    <xf numFmtId="43" fontId="65" fillId="16" borderId="0" xfId="47" applyFill="1" applyAlignment="1">
      <alignment vertical="center"/>
    </xf>
    <xf numFmtId="0" fontId="28" fillId="16" borderId="7" xfId="92" applyAlignment="1">
      <alignment horizontal="center" vertical="center"/>
      <protection/>
    </xf>
    <xf numFmtId="0" fontId="28" fillId="16" borderId="7" xfId="92">
      <alignment horizontal="center" vertical="center"/>
      <protection/>
    </xf>
    <xf numFmtId="0" fontId="0" fillId="0" borderId="0" xfId="0" applyAlignment="1">
      <alignment horizontal="center"/>
    </xf>
    <xf numFmtId="2" fontId="19" fillId="0" borderId="0" xfId="0" applyNumberFormat="1" applyFont="1" applyFill="1" applyBorder="1" applyAlignment="1">
      <alignment horizontal="center" vertical="center" wrapText="1"/>
    </xf>
    <xf numFmtId="43" fontId="0" fillId="0" borderId="0" xfId="0" applyNumberFormat="1" applyFill="1" applyBorder="1" applyAlignment="1">
      <alignment vertical="center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/>
    </xf>
    <xf numFmtId="43" fontId="65" fillId="0" borderId="0" xfId="47" applyAlignment="1">
      <alignment vertical="center"/>
    </xf>
    <xf numFmtId="43" fontId="65" fillId="16" borderId="0" xfId="47" applyFill="1" applyAlignment="1">
      <alignment/>
    </xf>
    <xf numFmtId="196" fontId="47" fillId="0" borderId="36" xfId="0" applyNumberFormat="1" applyFont="1" applyBorder="1" applyAlignment="1">
      <alignment/>
    </xf>
    <xf numFmtId="0" fontId="65" fillId="0" borderId="0" xfId="61">
      <alignment/>
      <protection/>
    </xf>
    <xf numFmtId="0" fontId="31" fillId="16" borderId="0" xfId="84" applyBorder="1">
      <alignment/>
      <protection/>
    </xf>
    <xf numFmtId="0" fontId="0" fillId="0" borderId="0" xfId="0" applyBorder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8" fillId="16" borderId="0" xfId="86" applyFont="1" applyBorder="1" applyAlignment="1">
      <alignment vertical="center" wrapText="1"/>
      <protection/>
    </xf>
    <xf numFmtId="0" fontId="18" fillId="0" borderId="0" xfId="0" applyFont="1" applyBorder="1" applyAlignment="1">
      <alignment horizontal="center" vertical="center" wrapText="1"/>
    </xf>
    <xf numFmtId="2" fontId="17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2" fontId="20" fillId="0" borderId="0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28" fillId="16" borderId="0" xfId="86" applyFont="1" applyBorder="1" applyAlignment="1">
      <alignment horizontal="center" vertical="center" wrapText="1"/>
      <protection/>
    </xf>
    <xf numFmtId="0" fontId="49" fillId="0" borderId="0" xfId="59" applyAlignment="1">
      <alignment horizontal="center"/>
      <protection/>
    </xf>
    <xf numFmtId="17" fontId="28" fillId="16" borderId="0" xfId="86" applyNumberFormat="1" applyFont="1" applyBorder="1" applyAlignment="1">
      <alignment horizontal="center" vertical="center" wrapText="1"/>
      <protection/>
    </xf>
    <xf numFmtId="0" fontId="31" fillId="16" borderId="0" xfId="84" applyBorder="1" applyAlignment="1">
      <alignment wrapText="1"/>
      <protection/>
    </xf>
    <xf numFmtId="2" fontId="15" fillId="0" borderId="0" xfId="0" applyNumberFormat="1" applyFont="1" applyBorder="1" applyAlignment="1">
      <alignment horizontal="left" vertical="center" wrapText="1"/>
    </xf>
    <xf numFmtId="0" fontId="49" fillId="0" borderId="0" xfId="59" applyAlignment="1">
      <alignment wrapText="1"/>
      <protection/>
    </xf>
    <xf numFmtId="0" fontId="66" fillId="0" borderId="0" xfId="60" applyAlignment="1">
      <alignment wrapText="1"/>
      <protection/>
    </xf>
    <xf numFmtId="0" fontId="65" fillId="0" borderId="0" xfId="61" applyAlignment="1">
      <alignment wrapText="1"/>
      <protection/>
    </xf>
    <xf numFmtId="0" fontId="31" fillId="16" borderId="0" xfId="84" applyAlignment="1">
      <alignment wrapText="1"/>
      <protection/>
    </xf>
    <xf numFmtId="0" fontId="0" fillId="0" borderId="0" xfId="0" applyFill="1" applyBorder="1" applyAlignment="1">
      <alignment vertical="center" wrapText="1"/>
    </xf>
    <xf numFmtId="2" fontId="17" fillId="0" borderId="0" xfId="0" applyNumberFormat="1" applyFont="1" applyBorder="1" applyAlignment="1">
      <alignment horizontal="center" vertical="center"/>
    </xf>
    <xf numFmtId="0" fontId="66" fillId="0" borderId="0" xfId="60" applyAlignment="1">
      <alignment horizontal="center"/>
      <protection/>
    </xf>
    <xf numFmtId="0" fontId="65" fillId="0" borderId="0" xfId="61" applyAlignment="1">
      <alignment horizontal="center"/>
      <protection/>
    </xf>
    <xf numFmtId="0" fontId="31" fillId="16" borderId="0" xfId="84" applyBorder="1" applyAlignment="1">
      <alignment horizontal="left"/>
      <protection/>
    </xf>
    <xf numFmtId="0" fontId="28" fillId="16" borderId="37" xfId="92" applyBorder="1" applyAlignment="1">
      <alignment horizontal="center" vertical="center"/>
      <protection/>
    </xf>
    <xf numFmtId="0" fontId="28" fillId="16" borderId="37" xfId="92" applyBorder="1">
      <alignment horizontal="center" vertical="center"/>
      <protection/>
    </xf>
    <xf numFmtId="17" fontId="28" fillId="16" borderId="37" xfId="92" applyNumberFormat="1" applyBorder="1">
      <alignment horizontal="center" vertical="center"/>
      <protection/>
    </xf>
    <xf numFmtId="183" fontId="28" fillId="16" borderId="37" xfId="92" applyNumberFormat="1" applyBorder="1" applyAlignment="1">
      <alignment horizontal="center" vertical="center"/>
      <protection/>
    </xf>
    <xf numFmtId="43" fontId="65" fillId="0" borderId="0" xfId="47" applyFill="1" applyBorder="1" applyAlignment="1">
      <alignment/>
    </xf>
    <xf numFmtId="0" fontId="23" fillId="0" borderId="0" xfId="96" applyBorder="1" applyAlignment="1">
      <alignment horizontal="center"/>
      <protection/>
    </xf>
    <xf numFmtId="164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2" fontId="0" fillId="0" borderId="0" xfId="0" applyNumberFormat="1" applyFill="1" applyBorder="1" applyAlignment="1">
      <alignment vertical="center"/>
    </xf>
    <xf numFmtId="43" fontId="65" fillId="0" borderId="0" xfId="47" applyFill="1" applyBorder="1" applyAlignment="1">
      <alignment vertical="center"/>
    </xf>
    <xf numFmtId="1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43" fontId="0" fillId="0" borderId="0" xfId="47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31" fillId="16" borderId="0" xfId="84" applyAlignment="1">
      <alignment horizontal="center"/>
      <protection/>
    </xf>
    <xf numFmtId="0" fontId="28" fillId="16" borderId="37" xfId="92" applyBorder="1" applyAlignment="1">
      <alignment horizontal="center" vertical="center" wrapText="1"/>
      <protection/>
    </xf>
    <xf numFmtId="0" fontId="28" fillId="16" borderId="7" xfId="92" applyAlignment="1">
      <alignment horizontal="center" vertical="center" wrapText="1"/>
      <protection/>
    </xf>
    <xf numFmtId="0" fontId="49" fillId="0" borderId="0" xfId="59" applyAlignment="1">
      <alignment vertical="center" wrapText="1"/>
      <protection/>
    </xf>
    <xf numFmtId="0" fontId="66" fillId="0" borderId="0" xfId="60" applyAlignment="1">
      <alignment vertical="center" wrapText="1"/>
      <protection/>
    </xf>
    <xf numFmtId="0" fontId="49" fillId="0" borderId="0" xfId="59" applyAlignment="1">
      <alignment horizontal="center" vertical="center"/>
      <protection/>
    </xf>
    <xf numFmtId="0" fontId="66" fillId="0" borderId="0" xfId="60" applyAlignment="1">
      <alignment horizontal="center" vertical="center"/>
      <protection/>
    </xf>
    <xf numFmtId="43" fontId="65" fillId="0" borderId="0" xfId="47" applyFill="1" applyBorder="1" applyAlignment="1">
      <alignment horizontal="right" vertical="center" wrapText="1"/>
    </xf>
    <xf numFmtId="43" fontId="65" fillId="16" borderId="0" xfId="47" applyFill="1" applyAlignment="1">
      <alignment horizontal="right" vertical="center" wrapText="1"/>
    </xf>
    <xf numFmtId="17" fontId="28" fillId="16" borderId="37" xfId="92" applyNumberFormat="1" applyBorder="1" applyAlignment="1">
      <alignment horizontal="center" vertical="center" wrapText="1"/>
      <protection/>
    </xf>
    <xf numFmtId="43" fontId="65" fillId="0" borderId="0" xfId="47" applyFill="1" applyBorder="1" applyAlignment="1">
      <alignment horizontal="right" wrapText="1"/>
    </xf>
    <xf numFmtId="43" fontId="0" fillId="0" borderId="0" xfId="47" applyFont="1" applyFill="1" applyBorder="1" applyAlignment="1">
      <alignment horizontal="right" wrapText="1"/>
    </xf>
    <xf numFmtId="43" fontId="65" fillId="0" borderId="0" xfId="47" applyAlignment="1">
      <alignment horizontal="right" vertical="center" wrapText="1"/>
    </xf>
    <xf numFmtId="43" fontId="65" fillId="16" borderId="0" xfId="47" applyFill="1" applyAlignment="1">
      <alignment horizontal="right" wrapText="1"/>
    </xf>
    <xf numFmtId="43" fontId="65" fillId="0" borderId="0" xfId="47" applyFill="1" applyBorder="1" applyAlignment="1">
      <alignment horizontal="left" vertical="center" wrapText="1"/>
    </xf>
    <xf numFmtId="0" fontId="6" fillId="0" borderId="0" xfId="53" applyAlignment="1">
      <alignment vertical="center" wrapText="1"/>
    </xf>
    <xf numFmtId="43" fontId="65" fillId="0" borderId="0" xfId="47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1" fillId="16" borderId="0" xfId="84" applyAlignment="1">
      <alignment horizontal="left" vertical="center"/>
      <protection/>
    </xf>
    <xf numFmtId="43" fontId="20" fillId="0" borderId="0" xfId="47" applyFont="1" applyBorder="1" applyAlignment="1">
      <alignment horizontal="center" vertical="center"/>
    </xf>
    <xf numFmtId="0" fontId="65" fillId="0" borderId="0" xfId="61" applyAlignment="1">
      <alignment vertical="center" wrapText="1"/>
      <protection/>
    </xf>
    <xf numFmtId="2" fontId="0" fillId="0" borderId="0" xfId="0" applyNumberFormat="1" applyBorder="1" applyAlignment="1">
      <alignment vertical="center"/>
    </xf>
    <xf numFmtId="43" fontId="0" fillId="0" borderId="0" xfId="47" applyFont="1" applyFill="1" applyBorder="1" applyAlignment="1">
      <alignment vertical="center"/>
    </xf>
    <xf numFmtId="43" fontId="65" fillId="7" borderId="7" xfId="47" applyFill="1" applyBorder="1" applyAlignment="1">
      <alignment vertical="center"/>
    </xf>
    <xf numFmtId="43" fontId="65" fillId="7" borderId="7" xfId="47" applyFill="1" applyBorder="1" applyAlignment="1">
      <alignment vertical="center" wrapText="1"/>
    </xf>
    <xf numFmtId="43" fontId="0" fillId="0" borderId="0" xfId="47" applyFont="1" applyFill="1" applyBorder="1" applyAlignment="1">
      <alignment horizontal="center" vertical="center"/>
    </xf>
    <xf numFmtId="43" fontId="0" fillId="0" borderId="0" xfId="47" applyFont="1" applyFill="1" applyBorder="1" applyAlignment="1">
      <alignment horizontal="left" vertical="center" wrapText="1"/>
    </xf>
    <xf numFmtId="43" fontId="18" fillId="0" borderId="0" xfId="47" applyFont="1" applyFill="1" applyBorder="1" applyAlignment="1">
      <alignment horizontal="center" vertical="center"/>
    </xf>
    <xf numFmtId="43" fontId="18" fillId="0" borderId="0" xfId="47" applyFont="1" applyFill="1" applyBorder="1" applyAlignment="1">
      <alignment horizontal="left" vertical="center" wrapText="1"/>
    </xf>
    <xf numFmtId="43" fontId="18" fillId="0" borderId="0" xfId="47" applyFont="1" applyFill="1" applyBorder="1" applyAlignment="1">
      <alignment vertical="center"/>
    </xf>
    <xf numFmtId="43" fontId="65" fillId="0" borderId="0" xfId="47" applyAlignment="1">
      <alignment vertical="center" wrapText="1"/>
    </xf>
    <xf numFmtId="43" fontId="18" fillId="0" borderId="0" xfId="47" applyFont="1" applyFill="1" applyBorder="1" applyAlignment="1">
      <alignment horizontal="center" vertical="center" wrapText="1"/>
    </xf>
    <xf numFmtId="43" fontId="0" fillId="0" borderId="0" xfId="47" applyFont="1" applyFill="1" applyBorder="1" applyAlignment="1">
      <alignment horizontal="center" vertical="center" wrapText="1"/>
    </xf>
    <xf numFmtId="43" fontId="65" fillId="0" borderId="0" xfId="47" applyFill="1" applyBorder="1" applyAlignment="1">
      <alignment horizontal="left" vertical="center"/>
    </xf>
    <xf numFmtId="0" fontId="57" fillId="0" borderId="0" xfId="60" applyFont="1">
      <alignment wrapText="1"/>
      <protection/>
    </xf>
    <xf numFmtId="43" fontId="0" fillId="0" borderId="0" xfId="47" applyFont="1" applyFill="1" applyBorder="1" applyAlignment="1">
      <alignment vertical="center" wrapText="1"/>
    </xf>
    <xf numFmtId="43" fontId="53" fillId="0" borderId="0" xfId="47" applyFont="1" applyFill="1" applyBorder="1" applyAlignment="1">
      <alignment horizontal="center" vertical="center"/>
    </xf>
    <xf numFmtId="43" fontId="55" fillId="0" borderId="0" xfId="47" applyFont="1" applyFill="1" applyBorder="1" applyAlignment="1">
      <alignment vertical="center"/>
    </xf>
    <xf numFmtId="196" fontId="18" fillId="29" borderId="36" xfId="0" applyNumberFormat="1" applyFont="1" applyFill="1" applyBorder="1" applyAlignment="1">
      <alignment/>
    </xf>
    <xf numFmtId="0" fontId="18" fillId="29" borderId="36" xfId="0" applyFont="1" applyFill="1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37" fontId="65" fillId="16" borderId="0" xfId="47" applyNumberFormat="1" applyFill="1" applyAlignment="1">
      <alignment horizontal="center"/>
    </xf>
    <xf numFmtId="37" fontId="18" fillId="0" borderId="0" xfId="47" applyNumberFormat="1" applyFont="1" applyFill="1" applyBorder="1" applyAlignment="1">
      <alignment horizontal="center" vertical="center"/>
    </xf>
    <xf numFmtId="37" fontId="65" fillId="20" borderId="7" xfId="47" applyNumberFormat="1" applyFill="1" applyBorder="1" applyAlignment="1">
      <alignment horizontal="center" vertical="center" wrapText="1"/>
    </xf>
    <xf numFmtId="37" fontId="65" fillId="0" borderId="0" xfId="47" applyNumberFormat="1" applyAlignment="1">
      <alignment horizontal="center" vertical="center"/>
    </xf>
    <xf numFmtId="37" fontId="65" fillId="7" borderId="7" xfId="47" applyNumberFormat="1" applyFill="1" applyBorder="1" applyAlignment="1">
      <alignment horizontal="center" vertical="center"/>
    </xf>
    <xf numFmtId="37" fontId="65" fillId="0" borderId="0" xfId="47" applyNumberFormat="1" applyFill="1" applyBorder="1" applyAlignment="1">
      <alignment horizontal="center" vertical="center"/>
    </xf>
    <xf numFmtId="37" fontId="0" fillId="0" borderId="0" xfId="47" applyNumberFormat="1" applyFont="1" applyFill="1" applyBorder="1" applyAlignment="1">
      <alignment horizontal="center" vertical="center"/>
    </xf>
    <xf numFmtId="37" fontId="28" fillId="18" borderId="0" xfId="47" applyNumberFormat="1" applyFont="1" applyFill="1" applyBorder="1" applyAlignment="1">
      <alignment horizontal="center" vertical="center"/>
    </xf>
    <xf numFmtId="43" fontId="56" fillId="18" borderId="0" xfId="47" applyFont="1" applyFill="1" applyBorder="1" applyAlignment="1">
      <alignment horizontal="left" vertical="center" wrapText="1"/>
    </xf>
    <xf numFmtId="43" fontId="56" fillId="18" borderId="0" xfId="47" applyFont="1" applyFill="1" applyBorder="1" applyAlignment="1">
      <alignment horizontal="left" vertical="center"/>
    </xf>
    <xf numFmtId="43" fontId="28" fillId="18" borderId="0" xfId="47" applyFont="1" applyFill="1" applyBorder="1" applyAlignment="1">
      <alignment horizontal="center" vertical="center"/>
    </xf>
    <xf numFmtId="43" fontId="56" fillId="18" borderId="0" xfId="47" applyFont="1" applyFill="1" applyBorder="1" applyAlignment="1">
      <alignment horizontal="center" vertical="center"/>
    </xf>
    <xf numFmtId="43" fontId="28" fillId="18" borderId="0" xfId="47" applyFont="1" applyFill="1" applyBorder="1" applyAlignment="1">
      <alignment horizontal="center" vertical="center" wrapText="1"/>
    </xf>
    <xf numFmtId="0" fontId="23" fillId="0" borderId="7" xfId="96" applyBorder="1">
      <alignment/>
      <protection/>
    </xf>
    <xf numFmtId="43" fontId="0" fillId="0" borderId="7" xfId="0" applyNumberFormat="1" applyBorder="1" applyAlignment="1">
      <alignment/>
    </xf>
    <xf numFmtId="43" fontId="65" fillId="0" borderId="0" xfId="47" applyFill="1" applyBorder="1" applyAlignment="1">
      <alignment vertical="center" wrapText="1"/>
    </xf>
    <xf numFmtId="0" fontId="28" fillId="0" borderId="0" xfId="92" applyFill="1" applyBorder="1">
      <alignment horizontal="center" vertical="center"/>
      <protection/>
    </xf>
    <xf numFmtId="0" fontId="28" fillId="16" borderId="30" xfId="92" applyBorder="1">
      <alignment horizontal="center" vertical="center"/>
      <protection/>
    </xf>
    <xf numFmtId="43" fontId="58" fillId="33" borderId="0" xfId="47" applyFont="1" applyFill="1" applyAlignment="1">
      <alignment/>
    </xf>
    <xf numFmtId="43" fontId="59" fillId="33" borderId="0" xfId="47" applyFont="1" applyFill="1" applyAlignment="1">
      <alignment/>
    </xf>
    <xf numFmtId="0" fontId="0" fillId="0" borderId="7" xfId="0" applyBorder="1" applyAlignment="1">
      <alignment horizontal="right"/>
    </xf>
    <xf numFmtId="0" fontId="66" fillId="0" borderId="0" xfId="60" applyAlignment="1">
      <alignment horizontal="center" wrapText="1"/>
      <protection/>
    </xf>
    <xf numFmtId="43" fontId="20" fillId="0" borderId="0" xfId="47" applyFont="1" applyFill="1" applyBorder="1" applyAlignment="1">
      <alignment horizontal="center" vertical="center"/>
    </xf>
    <xf numFmtId="43" fontId="60" fillId="0" borderId="0" xfId="47" applyFont="1" applyAlignment="1">
      <alignment vertical="center" wrapText="1"/>
    </xf>
    <xf numFmtId="43" fontId="42" fillId="8" borderId="2" xfId="41" applyNumberFormat="1">
      <alignment/>
      <protection/>
    </xf>
    <xf numFmtId="203" fontId="42" fillId="8" borderId="2" xfId="41" applyNumberFormat="1">
      <alignment/>
      <protection/>
    </xf>
    <xf numFmtId="37" fontId="57" fillId="0" borderId="0" xfId="47" applyNumberFormat="1" applyFont="1" applyAlignment="1">
      <alignment horizontal="center" vertical="center"/>
    </xf>
    <xf numFmtId="43" fontId="57" fillId="0" borderId="0" xfId="47" applyFont="1" applyAlignment="1">
      <alignment vertical="center" wrapText="1"/>
    </xf>
    <xf numFmtId="0" fontId="31" fillId="16" borderId="0" xfId="84" applyBorder="1" applyAlignment="1">
      <alignment horizontal="center" wrapText="1"/>
      <protection/>
    </xf>
    <xf numFmtId="2" fontId="23" fillId="0" borderId="0" xfId="96" applyNumberFormat="1" applyAlignment="1">
      <alignment horizontal="center"/>
      <protection/>
    </xf>
    <xf numFmtId="0" fontId="23" fillId="0" borderId="0" xfId="96" applyAlignment="1">
      <alignment horizontal="center"/>
      <protection/>
    </xf>
    <xf numFmtId="0" fontId="28" fillId="16" borderId="0" xfId="86" applyFont="1" applyBorder="1" applyAlignment="1">
      <alignment horizontal="left" vertical="center" wrapText="1"/>
      <protection/>
    </xf>
    <xf numFmtId="196" fontId="28" fillId="16" borderId="0" xfId="86" applyNumberFormat="1" applyFont="1" applyBorder="1" applyAlignment="1">
      <alignment horizontal="center" vertical="center" wrapText="1"/>
      <protection/>
    </xf>
    <xf numFmtId="2" fontId="0" fillId="0" borderId="0" xfId="0" applyNumberFormat="1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43" fontId="42" fillId="8" borderId="38" xfId="41" applyNumberFormat="1" applyBorder="1">
      <alignment/>
      <protection/>
    </xf>
    <xf numFmtId="43" fontId="42" fillId="8" borderId="39" xfId="41" applyNumberFormat="1" applyBorder="1">
      <alignment/>
      <protection/>
    </xf>
    <xf numFmtId="164" fontId="0" fillId="0" borderId="0" xfId="0" applyNumberFormat="1" applyFont="1" applyBorder="1" applyAlignment="1">
      <alignment horizontal="center" vertical="center"/>
    </xf>
    <xf numFmtId="2" fontId="0" fillId="29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vertical="center"/>
    </xf>
    <xf numFmtId="43" fontId="0" fillId="0" borderId="0" xfId="47" applyFont="1" applyBorder="1" applyAlignment="1">
      <alignment vertical="center"/>
    </xf>
    <xf numFmtId="43" fontId="0" fillId="0" borderId="0" xfId="47" applyFont="1" applyBorder="1" applyAlignment="1">
      <alignment horizontal="center" vertical="center"/>
    </xf>
    <xf numFmtId="43" fontId="0" fillId="34" borderId="0" xfId="47" applyFont="1" applyFill="1" applyBorder="1" applyAlignment="1">
      <alignment horizontal="center" vertical="center"/>
    </xf>
    <xf numFmtId="43" fontId="0" fillId="29" borderId="0" xfId="47" applyFont="1" applyFill="1" applyBorder="1" applyAlignment="1">
      <alignment horizontal="center" vertical="center"/>
    </xf>
    <xf numFmtId="0" fontId="31" fillId="16" borderId="0" xfId="84" applyBorder="1" applyAlignment="1">
      <alignment horizontal="left" vertical="center"/>
      <protection/>
    </xf>
    <xf numFmtId="0" fontId="31" fillId="16" borderId="0" xfId="84" applyBorder="1" applyAlignment="1">
      <alignment vertical="center" wrapText="1"/>
      <protection/>
    </xf>
    <xf numFmtId="0" fontId="31" fillId="16" borderId="0" xfId="84" applyBorder="1" applyAlignment="1">
      <alignment horizontal="center" vertical="center" wrapText="1"/>
      <protection/>
    </xf>
    <xf numFmtId="0" fontId="31" fillId="16" borderId="0" xfId="84" applyBorder="1" applyAlignment="1">
      <alignment vertical="center"/>
      <protection/>
    </xf>
    <xf numFmtId="2" fontId="23" fillId="0" borderId="0" xfId="96" applyNumberFormat="1" applyAlignment="1">
      <alignment horizontal="center" vertical="center"/>
      <protection/>
    </xf>
    <xf numFmtId="0" fontId="23" fillId="0" borderId="0" xfId="96" applyAlignment="1">
      <alignment horizontal="center" vertical="center"/>
      <protection/>
    </xf>
    <xf numFmtId="0" fontId="54" fillId="0" borderId="0" xfId="96" applyFont="1" applyAlignment="1">
      <alignment horizontal="center" vertical="center"/>
      <protection/>
    </xf>
    <xf numFmtId="43" fontId="0" fillId="0" borderId="0" xfId="47" applyFont="1" applyAlignment="1">
      <alignment vertical="center"/>
    </xf>
    <xf numFmtId="0" fontId="0" fillId="0" borderId="0" xfId="0" applyFont="1" applyAlignment="1">
      <alignment vertical="center"/>
    </xf>
    <xf numFmtId="0" fontId="65" fillId="0" borderId="0" xfId="61" applyAlignment="1">
      <alignment horizontal="center" vertical="center"/>
      <protection/>
    </xf>
    <xf numFmtId="0" fontId="65" fillId="0" borderId="0" xfId="61" applyAlignment="1">
      <alignment vertical="center"/>
      <protection/>
    </xf>
    <xf numFmtId="0" fontId="66" fillId="0" borderId="0" xfId="60" applyAlignment="1">
      <alignment horizontal="center" vertical="center" wrapText="1"/>
      <protection/>
    </xf>
    <xf numFmtId="0" fontId="28" fillId="16" borderId="0" xfId="86" applyFont="1" applyAlignment="1">
      <alignment vertical="center" wrapText="1"/>
      <protection/>
    </xf>
    <xf numFmtId="0" fontId="60" fillId="0" borderId="0" xfId="61" applyFont="1" applyAlignment="1">
      <alignment wrapText="1"/>
      <protection/>
    </xf>
    <xf numFmtId="0" fontId="0" fillId="0" borderId="0" xfId="0" applyFont="1" applyFill="1" applyBorder="1" applyAlignment="1">
      <alignment horizontal="center" vertical="center"/>
    </xf>
    <xf numFmtId="0" fontId="32" fillId="16" borderId="40" xfId="85" applyBorder="1">
      <alignment/>
      <protection/>
    </xf>
    <xf numFmtId="0" fontId="32" fillId="16" borderId="41" xfId="85" applyBorder="1">
      <alignment/>
      <protection/>
    </xf>
    <xf numFmtId="43" fontId="20" fillId="0" borderId="0" xfId="0" applyNumberFormat="1" applyFont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7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43" fontId="58" fillId="0" borderId="0" xfId="47" applyFont="1" applyFill="1" applyBorder="1" applyAlignment="1">
      <alignment/>
    </xf>
    <xf numFmtId="43" fontId="59" fillId="0" borderId="0" xfId="47" applyFont="1" applyFill="1" applyBorder="1" applyAlignment="1">
      <alignment/>
    </xf>
    <xf numFmtId="43" fontId="65" fillId="0" borderId="7" xfId="47" applyBorder="1" applyAlignment="1">
      <alignment/>
    </xf>
    <xf numFmtId="43" fontId="56" fillId="33" borderId="0" xfId="47" applyFont="1" applyFill="1" applyAlignment="1">
      <alignment/>
    </xf>
    <xf numFmtId="43" fontId="31" fillId="33" borderId="0" xfId="47" applyFont="1" applyFill="1" applyAlignment="1">
      <alignment/>
    </xf>
    <xf numFmtId="0" fontId="49" fillId="0" borderId="0" xfId="59" applyAlignment="1">
      <alignment horizontal="center" vertical="center" wrapText="1"/>
      <protection/>
    </xf>
    <xf numFmtId="43" fontId="0" fillId="0" borderId="0" xfId="0" applyNumberFormat="1" applyAlignment="1">
      <alignment/>
    </xf>
    <xf numFmtId="43" fontId="56" fillId="0" borderId="0" xfId="47" applyFont="1" applyFill="1" applyAlignment="1">
      <alignment/>
    </xf>
    <xf numFmtId="43" fontId="31" fillId="0" borderId="0" xfId="47" applyFont="1" applyFill="1" applyAlignment="1">
      <alignment/>
    </xf>
    <xf numFmtId="37" fontId="0" fillId="0" borderId="7" xfId="47" applyNumberFormat="1" applyFont="1" applyFill="1" applyBorder="1" applyAlignment="1">
      <alignment horizontal="center"/>
    </xf>
    <xf numFmtId="43" fontId="0" fillId="0" borderId="7" xfId="47" applyFont="1" applyFill="1" applyBorder="1" applyAlignment="1">
      <alignment/>
    </xf>
    <xf numFmtId="43" fontId="56" fillId="16" borderId="0" xfId="47" applyFont="1" applyFill="1" applyAlignment="1">
      <alignment vertical="center"/>
    </xf>
    <xf numFmtId="0" fontId="28" fillId="16" borderId="42" xfId="92" applyBorder="1">
      <alignment horizontal="center" vertical="center"/>
      <protection/>
    </xf>
    <xf numFmtId="43" fontId="65" fillId="0" borderId="0" xfId="47" applyBorder="1" applyAlignment="1">
      <alignment vertical="center"/>
    </xf>
    <xf numFmtId="43" fontId="65" fillId="0" borderId="0" xfId="47" applyBorder="1" applyAlignment="1">
      <alignment/>
    </xf>
    <xf numFmtId="43" fontId="15" fillId="0" borderId="0" xfId="47" applyFont="1" applyFill="1" applyBorder="1" applyAlignment="1">
      <alignment horizontal="center" vertical="center"/>
    </xf>
    <xf numFmtId="43" fontId="0" fillId="0" borderId="0" xfId="47" applyFont="1" applyBorder="1" applyAlignment="1">
      <alignment/>
    </xf>
    <xf numFmtId="43" fontId="0" fillId="0" borderId="0" xfId="47" applyFont="1" applyBorder="1" applyAlignment="1">
      <alignment vertical="center"/>
    </xf>
    <xf numFmtId="43" fontId="65" fillId="0" borderId="0" xfId="47" applyAlignment="1">
      <alignment/>
    </xf>
    <xf numFmtId="43" fontId="65" fillId="0" borderId="0" xfId="47" applyFill="1" applyBorder="1" applyAlignment="1">
      <alignment horizontal="center" vertical="center"/>
    </xf>
    <xf numFmtId="0" fontId="32" fillId="16" borderId="0" xfId="85">
      <alignment/>
      <protection/>
    </xf>
    <xf numFmtId="43" fontId="62" fillId="0" borderId="0" xfId="0" applyNumberFormat="1" applyFont="1" applyBorder="1" applyAlignment="1">
      <alignment horizontal="center" vertical="center"/>
    </xf>
    <xf numFmtId="43" fontId="0" fillId="0" borderId="0" xfId="0" applyNumberFormat="1" applyFill="1" applyBorder="1" applyAlignment="1">
      <alignment horizontal="center" vertical="center"/>
    </xf>
    <xf numFmtId="43" fontId="62" fillId="0" borderId="0" xfId="47" applyFont="1" applyAlignment="1">
      <alignment vertical="center"/>
    </xf>
    <xf numFmtId="43" fontId="62" fillId="0" borderId="0" xfId="47" applyFont="1" applyFill="1" applyBorder="1" applyAlignment="1">
      <alignment horizontal="center" vertical="center"/>
    </xf>
    <xf numFmtId="0" fontId="63" fillId="16" borderId="0" xfId="84" applyFont="1">
      <alignment/>
      <protection/>
    </xf>
    <xf numFmtId="0" fontId="0" fillId="0" borderId="0" xfId="0" applyAlignment="1">
      <alignment wrapText="1"/>
    </xf>
    <xf numFmtId="0" fontId="28" fillId="16" borderId="0" xfId="92" applyBorder="1" applyAlignment="1">
      <alignment horizontal="center" vertical="center"/>
      <protection/>
    </xf>
    <xf numFmtId="0" fontId="0" fillId="29" borderId="37" xfId="0" applyFill="1" applyBorder="1" applyAlignment="1">
      <alignment horizontal="center" vertical="center"/>
    </xf>
    <xf numFmtId="0" fontId="0" fillId="29" borderId="43" xfId="0" applyFill="1" applyBorder="1" applyAlignment="1">
      <alignment horizontal="center" vertical="center"/>
    </xf>
    <xf numFmtId="0" fontId="0" fillId="29" borderId="32" xfId="0" applyFill="1" applyBorder="1" applyAlignment="1">
      <alignment vertical="center" wrapText="1"/>
    </xf>
    <xf numFmtId="0" fontId="0" fillId="29" borderId="0" xfId="0" applyFill="1" applyBorder="1" applyAlignment="1">
      <alignment vertical="center" wrapText="1"/>
    </xf>
    <xf numFmtId="0" fontId="0" fillId="29" borderId="33" xfId="0" applyFill="1" applyBorder="1" applyAlignment="1">
      <alignment vertical="center" wrapText="1"/>
    </xf>
    <xf numFmtId="0" fontId="0" fillId="29" borderId="43" xfId="0" applyFill="1" applyBorder="1" applyAlignment="1">
      <alignment vertical="center"/>
    </xf>
    <xf numFmtId="0" fontId="0" fillId="29" borderId="33" xfId="0" applyFill="1" applyBorder="1" applyAlignment="1">
      <alignment vertical="center"/>
    </xf>
    <xf numFmtId="0" fontId="0" fillId="29" borderId="0" xfId="0" applyFill="1" applyBorder="1" applyAlignment="1">
      <alignment vertical="center"/>
    </xf>
    <xf numFmtId="0" fontId="0" fillId="29" borderId="32" xfId="0" applyFill="1" applyBorder="1" applyAlignment="1">
      <alignment vertical="center"/>
    </xf>
    <xf numFmtId="0" fontId="0" fillId="29" borderId="44" xfId="0" applyFill="1" applyBorder="1" applyAlignment="1">
      <alignment horizontal="center" vertical="center"/>
    </xf>
    <xf numFmtId="0" fontId="0" fillId="29" borderId="43" xfId="0" applyFill="1" applyBorder="1" applyAlignment="1">
      <alignment horizontal="center"/>
    </xf>
    <xf numFmtId="0" fontId="0" fillId="29" borderId="0" xfId="0" applyFill="1" applyBorder="1" applyAlignment="1">
      <alignment/>
    </xf>
    <xf numFmtId="0" fontId="0" fillId="29" borderId="33" xfId="0" applyFill="1" applyBorder="1" applyAlignment="1">
      <alignment/>
    </xf>
    <xf numFmtId="43" fontId="65" fillId="0" borderId="0" xfId="47" applyFill="1" applyBorder="1" applyAlignment="1">
      <alignment horizontal="right" vertical="center"/>
    </xf>
    <xf numFmtId="17" fontId="28" fillId="0" borderId="0" xfId="92" applyNumberFormat="1" applyFill="1" applyBorder="1">
      <alignment horizontal="center" vertical="center"/>
      <protection/>
    </xf>
    <xf numFmtId="43" fontId="0" fillId="0" borderId="0" xfId="47" applyFont="1" applyFill="1" applyBorder="1" applyAlignment="1">
      <alignment horizontal="right"/>
    </xf>
    <xf numFmtId="0" fontId="31" fillId="16" borderId="0" xfId="84" applyAlignment="1">
      <alignment horizontal="right" vertical="center"/>
      <protection/>
    </xf>
    <xf numFmtId="0" fontId="0" fillId="0" borderId="0" xfId="0" applyFill="1" applyBorder="1" applyAlignment="1">
      <alignment horizontal="right" vertical="center"/>
    </xf>
    <xf numFmtId="43" fontId="65" fillId="0" borderId="0" xfId="47" applyFill="1" applyBorder="1" applyAlignment="1">
      <alignment horizontal="right"/>
    </xf>
    <xf numFmtId="43" fontId="65" fillId="0" borderId="0" xfId="47" applyAlignment="1">
      <alignment horizontal="right" vertical="center"/>
    </xf>
    <xf numFmtId="43" fontId="65" fillId="16" borderId="0" xfId="47" applyFill="1" applyAlignment="1">
      <alignment horizontal="right"/>
    </xf>
    <xf numFmtId="0" fontId="0" fillId="0" borderId="0" xfId="0" applyAlignment="1">
      <alignment horizontal="right" vertical="center"/>
    </xf>
    <xf numFmtId="17" fontId="28" fillId="16" borderId="37" xfId="92" applyNumberFormat="1" applyBorder="1" applyAlignment="1">
      <alignment horizontal="center" vertical="center"/>
      <protection/>
    </xf>
    <xf numFmtId="37" fontId="64" fillId="0" borderId="0" xfId="47" applyNumberFormat="1" applyFont="1" applyAlignment="1">
      <alignment horizontal="center" vertical="center"/>
    </xf>
    <xf numFmtId="43" fontId="64" fillId="0" borderId="0" xfId="47" applyFont="1" applyAlignment="1">
      <alignment vertical="center" wrapText="1"/>
    </xf>
    <xf numFmtId="43" fontId="28" fillId="16" borderId="0" xfId="47" applyFont="1" applyFill="1" applyBorder="1" applyAlignment="1">
      <alignment horizontal="left" vertical="center" wrapText="1"/>
    </xf>
    <xf numFmtId="0" fontId="0" fillId="34" borderId="0" xfId="0" applyFont="1" applyFill="1" applyAlignment="1">
      <alignment vertical="center"/>
    </xf>
    <xf numFmtId="0" fontId="0" fillId="34" borderId="0" xfId="0" applyFill="1" applyBorder="1" applyAlignment="1">
      <alignment vertical="center"/>
    </xf>
    <xf numFmtId="37" fontId="67" fillId="0" borderId="0" xfId="47" applyNumberFormat="1" applyFont="1" applyAlignment="1">
      <alignment horizontal="center" vertical="center"/>
    </xf>
    <xf numFmtId="43" fontId="67" fillId="0" borderId="0" xfId="47" applyFont="1" applyAlignment="1">
      <alignment vertical="center" wrapText="1"/>
    </xf>
    <xf numFmtId="37" fontId="28" fillId="28" borderId="37" xfId="47" applyNumberFormat="1" applyFont="1" applyFill="1" applyBorder="1" applyAlignment="1">
      <alignment horizontal="center" vertical="center"/>
    </xf>
    <xf numFmtId="43" fontId="28" fillId="28" borderId="37" xfId="47" applyFont="1" applyFill="1" applyBorder="1" applyAlignment="1">
      <alignment horizontal="left" vertical="center" wrapText="1"/>
    </xf>
    <xf numFmtId="43" fontId="28" fillId="28" borderId="37" xfId="47" applyFont="1" applyFill="1" applyBorder="1" applyAlignment="1">
      <alignment horizontal="left" vertical="center"/>
    </xf>
    <xf numFmtId="37" fontId="28" fillId="28" borderId="7" xfId="47" applyNumberFormat="1" applyFont="1" applyFill="1" applyBorder="1" applyAlignment="1">
      <alignment horizontal="center" vertical="center"/>
    </xf>
    <xf numFmtId="43" fontId="28" fillId="28" borderId="7" xfId="47" applyFont="1" applyFill="1" applyBorder="1" applyAlignment="1">
      <alignment horizontal="left" vertical="center" wrapText="1"/>
    </xf>
    <xf numFmtId="43" fontId="28" fillId="28" borderId="7" xfId="47" applyFont="1" applyFill="1" applyBorder="1" applyAlignment="1">
      <alignment horizontal="left" vertical="center"/>
    </xf>
    <xf numFmtId="37" fontId="28" fillId="16" borderId="7" xfId="92" applyNumberFormat="1">
      <alignment horizontal="center" vertical="center"/>
      <protection/>
    </xf>
    <xf numFmtId="43" fontId="28" fillId="16" borderId="7" xfId="92" applyNumberFormat="1">
      <alignment horizontal="center" vertical="center"/>
      <protection/>
    </xf>
    <xf numFmtId="43" fontId="28" fillId="16" borderId="7" xfId="92" applyNumberFormat="1" applyAlignment="1">
      <alignment horizontal="center" vertical="center" wrapText="1"/>
      <protection/>
    </xf>
    <xf numFmtId="43" fontId="48" fillId="0" borderId="0" xfId="47" applyFont="1" applyAlignment="1">
      <alignment vertical="center" wrapText="1"/>
    </xf>
    <xf numFmtId="43" fontId="65" fillId="20" borderId="7" xfId="47" applyFill="1" applyBorder="1" applyAlignment="1">
      <alignment horizontal="center" vertical="center" wrapText="1"/>
    </xf>
    <xf numFmtId="43" fontId="42" fillId="8" borderId="2" xfId="41" applyNumberFormat="1" applyAlignment="1">
      <alignment vertical="center"/>
      <protection/>
    </xf>
    <xf numFmtId="43" fontId="0" fillId="29" borderId="0" xfId="0" applyNumberFormat="1" applyFill="1" applyBorder="1" applyAlignment="1">
      <alignment vertical="center"/>
    </xf>
    <xf numFmtId="43" fontId="65" fillId="29" borderId="0" xfId="47" applyFill="1" applyBorder="1" applyAlignment="1">
      <alignment vertical="center"/>
    </xf>
    <xf numFmtId="203" fontId="0" fillId="29" borderId="0" xfId="0" applyNumberFormat="1" applyFill="1" applyBorder="1" applyAlignment="1">
      <alignment vertical="center"/>
    </xf>
    <xf numFmtId="204" fontId="0" fillId="29" borderId="0" xfId="47" applyNumberFormat="1" applyFont="1" applyFill="1" applyBorder="1" applyAlignment="1">
      <alignment horizontal="center" vertical="center"/>
    </xf>
    <xf numFmtId="190" fontId="0" fillId="29" borderId="0" xfId="47" applyNumberFormat="1" applyFont="1" applyFill="1" applyBorder="1" applyAlignment="1">
      <alignment horizontal="center" vertical="center"/>
    </xf>
    <xf numFmtId="203" fontId="0" fillId="29" borderId="0" xfId="47" applyNumberFormat="1" applyFont="1" applyFill="1" applyBorder="1" applyAlignment="1">
      <alignment horizontal="center" vertical="center"/>
    </xf>
    <xf numFmtId="43" fontId="65" fillId="29" borderId="0" xfId="47" applyFill="1" applyAlignment="1">
      <alignment/>
    </xf>
    <xf numFmtId="43" fontId="65" fillId="16" borderId="0" xfId="47" applyFill="1" applyAlignment="1">
      <alignment horizontal="center"/>
    </xf>
    <xf numFmtId="43" fontId="65" fillId="0" borderId="0" xfId="47" applyAlignment="1">
      <alignment horizontal="center" vertical="center"/>
    </xf>
    <xf numFmtId="43" fontId="28" fillId="16" borderId="7" xfId="92" applyNumberFormat="1" applyAlignment="1">
      <alignment horizontal="center" vertical="center"/>
      <protection/>
    </xf>
    <xf numFmtId="43" fontId="65" fillId="7" borderId="7" xfId="47" applyFill="1" applyBorder="1" applyAlignment="1">
      <alignment horizontal="center" vertical="center"/>
    </xf>
    <xf numFmtId="43" fontId="0" fillId="0" borderId="0" xfId="0" applyNumberFormat="1" applyBorder="1" applyAlignment="1">
      <alignment vertical="center"/>
    </xf>
    <xf numFmtId="43" fontId="28" fillId="28" borderId="37" xfId="47" applyFont="1" applyFill="1" applyBorder="1" applyAlignment="1">
      <alignment horizontal="center" vertical="center"/>
    </xf>
    <xf numFmtId="43" fontId="28" fillId="28" borderId="7" xfId="47" applyFont="1" applyFill="1" applyBorder="1" applyAlignment="1">
      <alignment horizontal="center" vertical="center"/>
    </xf>
    <xf numFmtId="43" fontId="0" fillId="29" borderId="0" xfId="0" applyNumberFormat="1" applyFill="1" applyBorder="1" applyAlignment="1">
      <alignment horizontal="center" vertical="center"/>
    </xf>
    <xf numFmtId="43" fontId="42" fillId="0" borderId="0" xfId="41" applyNumberFormat="1" applyFill="1" applyBorder="1">
      <alignment/>
      <protection/>
    </xf>
    <xf numFmtId="0" fontId="42" fillId="0" borderId="0" xfId="0" applyFont="1" applyBorder="1" applyAlignment="1">
      <alignment vertical="center" wrapText="1"/>
    </xf>
    <xf numFmtId="0" fontId="29" fillId="16" borderId="0" xfId="69" applyAlignment="1">
      <alignment wrapText="1"/>
      <protection/>
    </xf>
    <xf numFmtId="43" fontId="23" fillId="0" borderId="0" xfId="96" applyNumberFormat="1" applyAlignment="1">
      <alignment horizontal="center"/>
      <protection/>
    </xf>
    <xf numFmtId="204" fontId="0" fillId="0" borderId="0" xfId="0" applyNumberFormat="1" applyBorder="1" applyAlignment="1">
      <alignment vertical="center"/>
    </xf>
    <xf numFmtId="0" fontId="0" fillId="29" borderId="0" xfId="0" applyFill="1" applyAlignment="1">
      <alignment/>
    </xf>
    <xf numFmtId="197" fontId="0" fillId="8" borderId="2" xfId="41" applyNumberFormat="1" applyFont="1" applyAlignment="1">
      <alignment vertical="center"/>
      <protection/>
    </xf>
    <xf numFmtId="0" fontId="70" fillId="35" borderId="7" xfId="0" applyFont="1" applyFill="1" applyBorder="1" applyAlignment="1">
      <alignment horizontal="center" vertical="center" wrapText="1"/>
    </xf>
    <xf numFmtId="43" fontId="0" fillId="0" borderId="7" xfId="47" applyFont="1" applyFill="1" applyBorder="1" applyAlignment="1">
      <alignment vertical="center"/>
    </xf>
    <xf numFmtId="43" fontId="0" fillId="0" borderId="7" xfId="47" applyNumberFormat="1" applyFont="1" applyFill="1" applyBorder="1" applyAlignment="1">
      <alignment vertical="center"/>
    </xf>
    <xf numFmtId="43" fontId="65" fillId="0" borderId="7" xfId="47" applyFill="1" applyBorder="1" applyAlignment="1">
      <alignment horizontal="right" vertical="center"/>
    </xf>
    <xf numFmtId="43" fontId="65" fillId="0" borderId="7" xfId="47" applyFill="1" applyBorder="1" applyAlignment="1">
      <alignment vertical="center"/>
    </xf>
    <xf numFmtId="43" fontId="65" fillId="0" borderId="7" xfId="47" applyFill="1" applyBorder="1" applyAlignment="1">
      <alignment/>
    </xf>
    <xf numFmtId="43" fontId="65" fillId="0" borderId="0" xfId="47" applyBorder="1" applyAlignment="1">
      <alignment horizontal="center" vertical="center"/>
    </xf>
    <xf numFmtId="43" fontId="64" fillId="0" borderId="0" xfId="47" applyFont="1" applyAlignment="1">
      <alignment wrapText="1"/>
    </xf>
    <xf numFmtId="43" fontId="66" fillId="0" borderId="0" xfId="47" applyFont="1" applyAlignment="1">
      <alignment horizontal="left"/>
    </xf>
    <xf numFmtId="43" fontId="65" fillId="35" borderId="7" xfId="47" applyFill="1" applyBorder="1" applyAlignment="1">
      <alignment vertical="center" wrapText="1"/>
    </xf>
    <xf numFmtId="203" fontId="0" fillId="0" borderId="0" xfId="47" applyNumberFormat="1" applyFont="1" applyFill="1" applyBorder="1" applyAlignment="1">
      <alignment horizontal="center" vertical="center" wrapText="1"/>
    </xf>
    <xf numFmtId="203" fontId="65" fillId="7" borderId="7" xfId="47" applyNumberFormat="1" applyFill="1" applyBorder="1" applyAlignment="1">
      <alignment vertical="center"/>
    </xf>
    <xf numFmtId="199" fontId="42" fillId="8" borderId="2" xfId="41" applyNumberFormat="1">
      <alignment/>
      <protection/>
    </xf>
    <xf numFmtId="43" fontId="0" fillId="36" borderId="0" xfId="47" applyFont="1" applyFill="1" applyBorder="1" applyAlignment="1">
      <alignment horizontal="center" vertical="center"/>
    </xf>
    <xf numFmtId="198" fontId="0" fillId="0" borderId="0" xfId="47" applyNumberFormat="1" applyFont="1" applyFill="1" applyBorder="1" applyAlignment="1">
      <alignment horizontal="center" vertical="center"/>
    </xf>
    <xf numFmtId="198" fontId="18" fillId="0" borderId="0" xfId="47" applyNumberFormat="1" applyFont="1" applyFill="1" applyBorder="1" applyAlignment="1">
      <alignment horizontal="center" vertical="center"/>
    </xf>
    <xf numFmtId="198" fontId="65" fillId="0" borderId="0" xfId="47" applyNumberFormat="1" applyFill="1" applyBorder="1" applyAlignment="1">
      <alignment vertical="center"/>
    </xf>
    <xf numFmtId="198" fontId="65" fillId="0" borderId="0" xfId="47" applyNumberFormat="1" applyFill="1" applyBorder="1" applyAlignment="1">
      <alignment horizontal="right" vertical="center"/>
    </xf>
    <xf numFmtId="198" fontId="0" fillId="35" borderId="7" xfId="0" applyNumberFormat="1" applyFont="1" applyFill="1" applyBorder="1" applyAlignment="1">
      <alignment horizontal="center" vertical="center" wrapText="1"/>
    </xf>
    <xf numFmtId="198" fontId="17" fillId="35" borderId="7" xfId="0" applyNumberFormat="1" applyFont="1" applyFill="1" applyBorder="1" applyAlignment="1">
      <alignment horizontal="center" vertical="center"/>
    </xf>
    <xf numFmtId="198" fontId="70" fillId="35" borderId="7" xfId="0" applyNumberFormat="1" applyFont="1" applyFill="1" applyBorder="1" applyAlignment="1">
      <alignment horizontal="center" vertical="center" wrapText="1"/>
    </xf>
    <xf numFmtId="198" fontId="65" fillId="0" borderId="0" xfId="47" applyNumberFormat="1" applyFill="1" applyBorder="1" applyAlignment="1">
      <alignment horizontal="center" vertical="center"/>
    </xf>
    <xf numFmtId="198" fontId="65" fillId="34" borderId="0" xfId="47" applyNumberFormat="1" applyFill="1" applyAlignment="1">
      <alignment horizontal="center" vertical="center"/>
    </xf>
    <xf numFmtId="198" fontId="65" fillId="0" borderId="0" xfId="47" applyNumberFormat="1" applyFill="1" applyAlignment="1">
      <alignment horizontal="center" vertical="center"/>
    </xf>
    <xf numFmtId="198" fontId="0" fillId="35" borderId="7" xfId="0" applyNumberFormat="1" applyFill="1" applyBorder="1" applyAlignment="1">
      <alignment horizontal="center" vertical="center"/>
    </xf>
    <xf numFmtId="198" fontId="70" fillId="35" borderId="7" xfId="0" applyNumberFormat="1" applyFont="1" applyFill="1" applyBorder="1" applyAlignment="1">
      <alignment horizontal="center" wrapText="1"/>
    </xf>
    <xf numFmtId="198" fontId="65" fillId="0" borderId="0" xfId="47" applyNumberFormat="1" applyBorder="1" applyAlignment="1">
      <alignment vertical="center"/>
    </xf>
    <xf numFmtId="198" fontId="0" fillId="0" borderId="7" xfId="47" applyNumberFormat="1" applyFont="1" applyFill="1" applyBorder="1" applyAlignment="1">
      <alignment horizontal="center" vertical="center"/>
    </xf>
    <xf numFmtId="198" fontId="65" fillId="0" borderId="0" xfId="47" applyNumberFormat="1" applyBorder="1" applyAlignment="1">
      <alignment horizontal="center" vertical="center"/>
    </xf>
    <xf numFmtId="198" fontId="65" fillId="0" borderId="7" xfId="47" applyNumberFormat="1" applyFill="1" applyBorder="1" applyAlignment="1">
      <alignment vertical="center"/>
    </xf>
    <xf numFmtId="198" fontId="65" fillId="34" borderId="0" xfId="47" applyNumberFormat="1" applyFill="1" applyBorder="1" applyAlignment="1">
      <alignment horizontal="center" vertical="center"/>
    </xf>
    <xf numFmtId="198" fontId="65" fillId="0" borderId="7" xfId="47" applyNumberFormat="1" applyFill="1" applyBorder="1" applyAlignment="1">
      <alignment horizontal="center" vertical="center"/>
    </xf>
    <xf numFmtId="198" fontId="65" fillId="0" borderId="0" xfId="47" applyNumberFormat="1" applyFill="1" applyBorder="1" applyAlignment="1">
      <alignment/>
    </xf>
    <xf numFmtId="198" fontId="65" fillId="0" borderId="0" xfId="47" applyNumberFormat="1" applyFill="1" applyBorder="1" applyAlignment="1">
      <alignment horizontal="right"/>
    </xf>
    <xf numFmtId="198" fontId="0" fillId="0" borderId="0" xfId="47" applyNumberFormat="1" applyFont="1" applyFill="1" applyBorder="1" applyAlignment="1">
      <alignment horizontal="center"/>
    </xf>
    <xf numFmtId="198" fontId="0" fillId="34" borderId="0" xfId="47" applyNumberFormat="1" applyFont="1" applyFill="1" applyBorder="1" applyAlignment="1">
      <alignment horizontal="center"/>
    </xf>
    <xf numFmtId="198" fontId="65" fillId="0" borderId="0" xfId="47" applyNumberFormat="1" applyFill="1" applyBorder="1" applyAlignment="1">
      <alignment horizontal="center"/>
    </xf>
    <xf numFmtId="198" fontId="65" fillId="0" borderId="0" xfId="47" applyNumberFormat="1" applyBorder="1" applyAlignment="1">
      <alignment horizontal="center"/>
    </xf>
    <xf numFmtId="198" fontId="65" fillId="0" borderId="0" xfId="47" applyNumberFormat="1" applyAlignment="1">
      <alignment vertical="center"/>
    </xf>
    <xf numFmtId="43" fontId="0" fillId="0" borderId="0" xfId="47" applyFont="1" applyFill="1" applyAlignment="1">
      <alignment vertical="center"/>
    </xf>
    <xf numFmtId="43" fontId="0" fillId="0" borderId="0" xfId="47" applyFont="1" applyAlignment="1">
      <alignment vertical="center"/>
    </xf>
    <xf numFmtId="2" fontId="68" fillId="35" borderId="7" xfId="0" applyNumberFormat="1" applyFont="1" applyFill="1" applyBorder="1" applyAlignment="1">
      <alignment horizontal="center" vertical="center"/>
    </xf>
    <xf numFmtId="43" fontId="0" fillId="0" borderId="0" xfId="47" applyNumberFormat="1" applyFont="1" applyFill="1" applyBorder="1" applyAlignment="1">
      <alignment horizontal="center" vertical="center" wrapText="1"/>
    </xf>
    <xf numFmtId="43" fontId="65" fillId="7" borderId="7" xfId="47" applyNumberFormat="1" applyFill="1" applyBorder="1" applyAlignment="1">
      <alignment vertical="center"/>
    </xf>
    <xf numFmtId="0" fontId="38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center" wrapText="1"/>
    </xf>
    <xf numFmtId="0" fontId="28" fillId="16" borderId="0" xfId="92" applyBorder="1" applyAlignment="1">
      <alignment horizontal="center" vertical="center" wrapText="1"/>
      <protection/>
    </xf>
    <xf numFmtId="0" fontId="0" fillId="29" borderId="30" xfId="0" applyFill="1" applyBorder="1" applyAlignment="1">
      <alignment horizontal="left" vertical="center" wrapText="1"/>
    </xf>
    <xf numFmtId="0" fontId="0" fillId="29" borderId="15" xfId="0" applyFill="1" applyBorder="1" applyAlignment="1">
      <alignment horizontal="left" vertical="center" wrapText="1"/>
    </xf>
    <xf numFmtId="0" fontId="0" fillId="29" borderId="31" xfId="0" applyFill="1" applyBorder="1" applyAlignment="1">
      <alignment horizontal="left" vertical="center" wrapText="1"/>
    </xf>
    <xf numFmtId="0" fontId="0" fillId="29" borderId="32" xfId="0" applyFill="1" applyBorder="1" applyAlignment="1">
      <alignment horizontal="left" vertical="center" wrapText="1"/>
    </xf>
    <xf numFmtId="0" fontId="0" fillId="29" borderId="0" xfId="0" applyFill="1" applyBorder="1" applyAlignment="1">
      <alignment horizontal="left" vertical="center" wrapText="1"/>
    </xf>
    <xf numFmtId="0" fontId="0" fillId="29" borderId="33" xfId="0" applyFill="1" applyBorder="1" applyAlignment="1">
      <alignment horizontal="left" vertical="center" wrapText="1"/>
    </xf>
    <xf numFmtId="0" fontId="0" fillId="29" borderId="0" xfId="0" applyFill="1" applyBorder="1" applyAlignment="1">
      <alignment horizontal="center" vertical="center"/>
    </xf>
    <xf numFmtId="0" fontId="0" fillId="29" borderId="33" xfId="0" applyFill="1" applyBorder="1" applyAlignment="1">
      <alignment horizontal="center" vertical="center"/>
    </xf>
    <xf numFmtId="0" fontId="0" fillId="29" borderId="45" xfId="0" applyFill="1" applyBorder="1" applyAlignment="1">
      <alignment horizontal="left" vertical="center" wrapText="1"/>
    </xf>
    <xf numFmtId="0" fontId="0" fillId="29" borderId="35" xfId="0" applyFill="1" applyBorder="1" applyAlignment="1">
      <alignment horizontal="left" vertical="center" wrapText="1"/>
    </xf>
    <xf numFmtId="0" fontId="0" fillId="29" borderId="46" xfId="0" applyFill="1" applyBorder="1" applyAlignment="1">
      <alignment horizontal="left" vertical="center" wrapText="1"/>
    </xf>
    <xf numFmtId="0" fontId="0" fillId="29" borderId="32" xfId="0" applyFill="1" applyBorder="1" applyAlignment="1">
      <alignment horizontal="center" vertical="center" wrapText="1"/>
    </xf>
    <xf numFmtId="0" fontId="0" fillId="29" borderId="0" xfId="0" applyFill="1" applyBorder="1" applyAlignment="1">
      <alignment horizontal="center" vertical="center" wrapText="1"/>
    </xf>
    <xf numFmtId="0" fontId="0" fillId="29" borderId="33" xfId="0" applyFill="1" applyBorder="1" applyAlignment="1">
      <alignment horizontal="center" vertical="center" wrapText="1"/>
    </xf>
    <xf numFmtId="0" fontId="28" fillId="16" borderId="42" xfId="92" applyBorder="1" applyAlignment="1">
      <alignment horizontal="center" vertical="center"/>
      <protection/>
    </xf>
    <xf numFmtId="0" fontId="28" fillId="16" borderId="13" xfId="92" applyBorder="1" applyAlignment="1">
      <alignment horizontal="center" vertical="center"/>
      <protection/>
    </xf>
    <xf numFmtId="0" fontId="28" fillId="16" borderId="47" xfId="92" applyBorder="1" applyAlignment="1">
      <alignment horizontal="center" vertical="center"/>
      <protection/>
    </xf>
    <xf numFmtId="0" fontId="57" fillId="0" borderId="0" xfId="60" applyFont="1" applyAlignment="1">
      <alignment horizontal="left" wrapText="1"/>
      <protection/>
    </xf>
    <xf numFmtId="0" fontId="32" fillId="16" borderId="42" xfId="85" applyBorder="1" applyAlignment="1">
      <alignment horizontal="left" wrapText="1"/>
      <protection/>
    </xf>
    <xf numFmtId="0" fontId="32" fillId="16" borderId="13" xfId="85" applyBorder="1" applyAlignment="1">
      <alignment horizontal="left" wrapText="1"/>
      <protection/>
    </xf>
    <xf numFmtId="0" fontId="32" fillId="16" borderId="47" xfId="85" applyBorder="1" applyAlignment="1">
      <alignment horizontal="left" wrapText="1"/>
      <protection/>
    </xf>
    <xf numFmtId="43" fontId="28" fillId="16" borderId="7" xfId="92" applyNumberFormat="1" applyAlignment="1">
      <alignment horizontal="center" vertical="center" wrapText="1"/>
      <protection/>
    </xf>
    <xf numFmtId="43" fontId="28" fillId="16" borderId="7" xfId="92" applyNumberFormat="1">
      <alignment horizontal="center" vertical="center"/>
      <protection/>
    </xf>
  </cellXfs>
  <cellStyles count="85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ssumption" xfId="40"/>
    <cellStyle name="Assumption_Flex" xfId="41"/>
    <cellStyle name="Bad" xfId="42"/>
    <cellStyle name="Calculation" xfId="43"/>
    <cellStyle name="Case_Selector" xfId="44"/>
    <cellStyle name="Check" xfId="45"/>
    <cellStyle name="Check Cell" xfId="46"/>
    <cellStyle name="Comma" xfId="47"/>
    <cellStyle name="Comma [0]" xfId="48"/>
    <cellStyle name="Currency" xfId="49"/>
    <cellStyle name="Currency [0]" xfId="50"/>
    <cellStyle name="Empty_Cell" xfId="51"/>
    <cellStyle name="Error" xfId="52"/>
    <cellStyle name="Explanatory Text" xfId="53"/>
    <cellStyle name="Fill" xfId="54"/>
    <cellStyle name="Flag" xfId="55"/>
    <cellStyle name="Followed Hyperlink" xfId="56"/>
    <cellStyle name="Good" xfId="57"/>
    <cellStyle name="Grid" xfId="58"/>
    <cellStyle name="Header 1" xfId="59"/>
    <cellStyle name="Header 2" xfId="60"/>
    <cellStyle name="Header 3" xfId="61"/>
    <cellStyle name="Heading 1" xfId="62"/>
    <cellStyle name="Heading 2" xfId="63"/>
    <cellStyle name="Heading 3" xfId="64"/>
    <cellStyle name="Heading 4" xfId="65"/>
    <cellStyle name="Hyperlink" xfId="66"/>
    <cellStyle name="Info" xfId="67"/>
    <cellStyle name="Input" xfId="68"/>
    <cellStyle name="Inputs_Divider" xfId="69"/>
    <cellStyle name="InSheet" xfId="70"/>
    <cellStyle name="Line_ClosingBal" xfId="71"/>
    <cellStyle name="Line_Key" xfId="72"/>
    <cellStyle name="Line_Operation" xfId="73"/>
    <cellStyle name="Line_Summary" xfId="74"/>
    <cellStyle name="Line_Total" xfId="75"/>
    <cellStyle name="Linked Cell" xfId="76"/>
    <cellStyle name="Neutral" xfId="77"/>
    <cellStyle name="Note" xfId="78"/>
    <cellStyle name="OffSheet" xfId="79"/>
    <cellStyle name="Output" xfId="80"/>
    <cellStyle name="Percent" xfId="81"/>
    <cellStyle name="Query" xfId="82"/>
    <cellStyle name="Ratio" xfId="83"/>
    <cellStyle name="SheetHeader1" xfId="84"/>
    <cellStyle name="SheetHeader2" xfId="85"/>
    <cellStyle name="SheetHeader3" xfId="86"/>
    <cellStyle name="Style 1" xfId="87"/>
    <cellStyle name="Sub-Total" xfId="88"/>
    <cellStyle name="Table_Heading" xfId="89"/>
    <cellStyle name="Table_Heading 3" xfId="90"/>
    <cellStyle name="Table_Heading 4" xfId="91"/>
    <cellStyle name="Table_Heading2" xfId="92"/>
    <cellStyle name="Technical_Input" xfId="93"/>
    <cellStyle name="Title" xfId="94"/>
    <cellStyle name="Total" xfId="95"/>
    <cellStyle name="unit" xfId="96"/>
    <cellStyle name="Warning Text" xfId="97"/>
    <cellStyle name="WIP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37</xdr:row>
      <xdr:rowOff>104775</xdr:rowOff>
    </xdr:from>
    <xdr:to>
      <xdr:col>12</xdr:col>
      <xdr:colOff>0</xdr:colOff>
      <xdr:row>43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1438275" y="7915275"/>
          <a:ext cx="6953250" cy="952500"/>
        </a:xfrm>
        <a:prstGeom prst="roundRect">
          <a:avLst/>
        </a:prstGeom>
        <a:solidFill>
          <a:srgbClr val="CC99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9</xdr:row>
      <xdr:rowOff>76200</xdr:rowOff>
    </xdr:from>
    <xdr:to>
      <xdr:col>8</xdr:col>
      <xdr:colOff>523875</xdr:colOff>
      <xdr:row>19</xdr:row>
      <xdr:rowOff>95250</xdr:rowOff>
    </xdr:to>
    <xdr:pic>
      <xdr:nvPicPr>
        <xdr:cNvPr id="2" name="Picture 14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1638300"/>
          <a:ext cx="16478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38</xdr:row>
      <xdr:rowOff>19050</xdr:rowOff>
    </xdr:from>
    <xdr:to>
      <xdr:col>4</xdr:col>
      <xdr:colOff>19050</xdr:colOff>
      <xdr:row>42</xdr:row>
      <xdr:rowOff>66675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7991475"/>
          <a:ext cx="1314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590550</xdr:colOff>
      <xdr:row>38</xdr:row>
      <xdr:rowOff>19050</xdr:rowOff>
    </xdr:from>
    <xdr:to>
      <xdr:col>7</xdr:col>
      <xdr:colOff>561975</xdr:colOff>
      <xdr:row>43</xdr:row>
      <xdr:rowOff>38100</xdr:rowOff>
    </xdr:to>
    <xdr:pic>
      <xdr:nvPicPr>
        <xdr:cNvPr id="4" name="Picture 3" descr="PRDC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7991475"/>
          <a:ext cx="12668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628650</xdr:colOff>
      <xdr:row>38</xdr:row>
      <xdr:rowOff>0</xdr:rowOff>
    </xdr:from>
    <xdr:to>
      <xdr:col>11</xdr:col>
      <xdr:colOff>647700</xdr:colOff>
      <xdr:row>43</xdr:row>
      <xdr:rowOff>38100</xdr:rowOff>
    </xdr:to>
    <xdr:pic>
      <xdr:nvPicPr>
        <xdr:cNvPr id="5" name="Picture 9" descr="Evonik_300dpi_Screen_sRG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72175" y="7972425"/>
          <a:ext cx="23526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256</xdr:row>
      <xdr:rowOff>57150</xdr:rowOff>
    </xdr:from>
    <xdr:to>
      <xdr:col>57</xdr:col>
      <xdr:colOff>390525</xdr:colOff>
      <xdr:row>311</xdr:row>
      <xdr:rowOff>114300</xdr:rowOff>
    </xdr:to>
    <xdr:pic>
      <xdr:nvPicPr>
        <xdr:cNvPr id="1" name="Picture 3" descr="untitl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5681900"/>
          <a:ext cx="43557825" cy="896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\CERC\Phase-II\KPMG%20Models\Transmission%20Lines\Transmission%20Lines_v%2019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cellaneous\Financial%20Models\Financial%20Model_Praveen\PF_Modelling_KPMG%20v3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\CERC\Phase-II\KPMG%20Models\Transmission%20Sub-Stations\400-220%20kV\Sub-stations_v%2028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"/>
      <sheetName val="L"/>
      <sheetName val="Computation_Sheet"/>
      <sheetName val="Search"/>
      <sheetName val="Actual Cost"/>
      <sheetName val="Escalated Cost"/>
      <sheetName val="Average Rates"/>
      <sheetName val="Indices &amp; PV"/>
      <sheetName val="Database"/>
      <sheetName val="Moose- Antifog-Very Hilly"/>
      <sheetName val="Moose-Antifog-Hilly"/>
      <sheetName val="Moose-Antifog-Plain"/>
      <sheetName val="Moose-Std-Very Hilly"/>
      <sheetName val="Moose-Std-Hilly"/>
      <sheetName val="Moose-Std-Plain"/>
      <sheetName val="Bersi-Antifog-Very Hilly"/>
      <sheetName val="Bersi-Antifog-Hilly"/>
      <sheetName val="Bersi-Antifog-Plain"/>
      <sheetName val="Besi-Std-Very Hilly"/>
      <sheetName val="Bersi-Std-Plain"/>
      <sheetName val="Bersi-Std-Hill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  "/>
      <sheetName val="L"/>
      <sheetName val="Inputs"/>
      <sheetName val="Timing"/>
      <sheetName val="Copy"/>
      <sheetName val="CapEx &amp; Ops"/>
      <sheetName val="Debt"/>
      <sheetName val="Tax &amp; Dep"/>
      <sheetName val="FS"/>
      <sheetName val="Equity &amp; Returns"/>
      <sheetName val="Summary"/>
    </sheetNames>
    <sheetDataSet>
      <sheetData sheetId="3">
        <row r="140">
          <cell r="E140" t="str">
            <v>Oil Co</v>
          </cell>
        </row>
        <row r="142">
          <cell r="E142" t="str">
            <v>On Shore Project X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L"/>
      <sheetName val="User Guide"/>
      <sheetName val="Computation_Sheet"/>
      <sheetName val="Database"/>
      <sheetName val="Indices"/>
      <sheetName val="Escalated Cost"/>
      <sheetName val="Average Rates"/>
      <sheetName val="Alternates &amp; Combinations"/>
      <sheetName val="Summary"/>
    </sheetNames>
    <sheetDataSet>
      <sheetData sheetId="1">
        <row r="7">
          <cell r="D7" t="str">
            <v>CERC</v>
          </cell>
        </row>
        <row r="8">
          <cell r="D8" t="str">
            <v>Capital Cost Benchmarking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  <pageSetUpPr fitToPage="1"/>
  </sheetPr>
  <dimension ref="B3:M54"/>
  <sheetViews>
    <sheetView showGridLines="0" zoomScale="50" zoomScaleNormal="50" zoomScalePageLayoutView="0" workbookViewId="0" topLeftCell="A2">
      <selection activeCell="D36" sqref="D36"/>
    </sheetView>
  </sheetViews>
  <sheetFormatPr defaultColWidth="0" defaultRowHeight="0" customHeight="1" zeroHeight="1"/>
  <cols>
    <col min="1" max="1" width="12.140625" style="0" customWidth="1"/>
    <col min="2" max="10" width="9.7109375" style="0" customWidth="1"/>
    <col min="11" max="11" width="15.57421875" style="0" customWidth="1"/>
    <col min="12" max="12" width="10.7109375" style="0" customWidth="1"/>
    <col min="13" max="13" width="9.7109375" style="0" customWidth="1"/>
    <col min="14" max="14" width="11.28125" style="0" customWidth="1"/>
    <col min="15" max="16384" width="9.140625" style="0" hidden="1" customWidth="1"/>
  </cols>
  <sheetData>
    <row r="1" ht="12.75"/>
    <row r="2" ht="13.5" thickBot="1"/>
    <row r="3" spans="2:13" ht="16.5" customHeight="1" thickTop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8"/>
    </row>
    <row r="4" spans="2:13" ht="16.5" customHeight="1"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1"/>
    </row>
    <row r="5" spans="2:13" ht="12.75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</row>
    <row r="6" spans="2:13" ht="12.75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1"/>
    </row>
    <row r="7" spans="2:13" ht="12.75"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1"/>
    </row>
    <row r="8" spans="2:13" ht="12.75"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1"/>
    </row>
    <row r="9" spans="2:13" ht="12.75"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1"/>
    </row>
    <row r="10" spans="2:13" ht="12.7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1"/>
    </row>
    <row r="11" spans="2:13" ht="12.7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1"/>
    </row>
    <row r="12" spans="2:13" ht="12.75"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1"/>
    </row>
    <row r="13" spans="2:13" ht="12.75"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1"/>
    </row>
    <row r="14" spans="2:13" ht="12.75"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1"/>
    </row>
    <row r="15" spans="2:13" ht="12.75"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1"/>
    </row>
    <row r="16" spans="2:13" ht="12.75"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1"/>
    </row>
    <row r="17" spans="2:13" ht="12.75"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1"/>
    </row>
    <row r="18" spans="2:13" ht="12.75"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1"/>
    </row>
    <row r="19" spans="2:13" ht="12.75"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1"/>
    </row>
    <row r="20" spans="2:13" ht="12.75"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1"/>
    </row>
    <row r="21" spans="2:13" ht="12.75"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1"/>
    </row>
    <row r="22" spans="2:13" ht="12.75"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1"/>
    </row>
    <row r="23" spans="2:13" ht="12.75"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1"/>
    </row>
    <row r="24" spans="2:13" ht="12.75"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1"/>
    </row>
    <row r="25" spans="2:13" ht="12.75"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1"/>
    </row>
    <row r="26" spans="2:13" ht="12.75"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1"/>
    </row>
    <row r="27" spans="2:13" ht="12.75"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1"/>
    </row>
    <row r="28" spans="2:13" ht="12.75"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1"/>
    </row>
    <row r="29" spans="2:13" ht="12.75"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1"/>
    </row>
    <row r="30" spans="2:13" ht="12.75"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1"/>
    </row>
    <row r="31" spans="2:13" ht="12.75"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1"/>
    </row>
    <row r="32" spans="2:13" ht="12.75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1"/>
    </row>
    <row r="33" spans="2:13" ht="81" customHeight="1">
      <c r="B33" s="9"/>
      <c r="C33" s="10"/>
      <c r="D33" s="369" t="s">
        <v>252</v>
      </c>
      <c r="E33" s="369"/>
      <c r="F33" s="369"/>
      <c r="G33" s="369"/>
      <c r="H33" s="369"/>
      <c r="I33" s="369"/>
      <c r="J33" s="369"/>
      <c r="K33" s="369"/>
      <c r="L33" s="10"/>
      <c r="M33" s="11"/>
    </row>
    <row r="34" spans="2:13" ht="45">
      <c r="B34" s="9"/>
      <c r="C34" s="12"/>
      <c r="D34" s="368"/>
      <c r="E34" s="368"/>
      <c r="F34" s="368"/>
      <c r="G34" s="368"/>
      <c r="H34" s="368"/>
      <c r="I34" s="368"/>
      <c r="J34" s="368"/>
      <c r="K34" s="368"/>
      <c r="L34" s="13"/>
      <c r="M34" s="11"/>
    </row>
    <row r="35" spans="2:13" ht="47.25" customHeight="1">
      <c r="B35" s="9"/>
      <c r="C35" s="10"/>
      <c r="D35" s="370" t="s">
        <v>797</v>
      </c>
      <c r="E35" s="370"/>
      <c r="F35" s="370"/>
      <c r="G35" s="370"/>
      <c r="H35" s="370"/>
      <c r="I35" s="370"/>
      <c r="J35" s="370"/>
      <c r="K35" s="370"/>
      <c r="L35" s="10"/>
      <c r="M35" s="11"/>
    </row>
    <row r="36" spans="2:13" ht="12.75"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1"/>
    </row>
    <row r="37" spans="2:13" ht="12.75" customHeight="1"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1"/>
    </row>
    <row r="38" spans="2:13" ht="12.75" customHeight="1"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1"/>
    </row>
    <row r="39" spans="2:13" ht="12.75" customHeight="1"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1"/>
    </row>
    <row r="40" spans="2:13" ht="12.75" customHeight="1"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1"/>
    </row>
    <row r="41" spans="2:13" ht="12.75" customHeight="1"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1"/>
    </row>
    <row r="42" spans="2:13" ht="12.75" customHeight="1"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1"/>
    </row>
    <row r="43" spans="2:13" ht="12.75" customHeight="1">
      <c r="B43" s="9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1"/>
    </row>
    <row r="44" spans="2:13" ht="12.75" customHeight="1">
      <c r="B44" s="9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1"/>
    </row>
    <row r="45" spans="2:13" ht="12.75" customHeight="1"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1"/>
    </row>
    <row r="46" spans="2:13" ht="15.75">
      <c r="B46" s="9"/>
      <c r="C46" s="14"/>
      <c r="D46" s="10"/>
      <c r="E46" s="10"/>
      <c r="F46" s="10"/>
      <c r="G46" s="10"/>
      <c r="J46" s="10"/>
      <c r="K46" s="10"/>
      <c r="L46" s="10"/>
      <c r="M46" s="11"/>
    </row>
    <row r="47" spans="2:13" ht="14.25">
      <c r="B47" s="9"/>
      <c r="C47" s="15"/>
      <c r="D47" s="10"/>
      <c r="E47" s="10"/>
      <c r="F47" s="10"/>
      <c r="G47" s="10"/>
      <c r="J47" s="16"/>
      <c r="K47" s="16"/>
      <c r="L47" s="10"/>
      <c r="M47" s="11"/>
    </row>
    <row r="48" spans="2:13" ht="14.25">
      <c r="B48" s="9"/>
      <c r="C48" s="15"/>
      <c r="D48" s="10"/>
      <c r="E48" s="10"/>
      <c r="F48" s="10"/>
      <c r="G48" s="10"/>
      <c r="J48" s="16"/>
      <c r="K48" s="16"/>
      <c r="L48" s="10"/>
      <c r="M48" s="11"/>
    </row>
    <row r="49" spans="2:13" ht="14.25">
      <c r="B49" s="9"/>
      <c r="C49" s="15"/>
      <c r="D49" s="10"/>
      <c r="E49" s="10"/>
      <c r="F49" s="10"/>
      <c r="G49" s="10"/>
      <c r="J49" s="16"/>
      <c r="K49" s="16"/>
      <c r="L49" s="10"/>
      <c r="M49" s="11"/>
    </row>
    <row r="50" spans="2:13" ht="14.25">
      <c r="B50" s="9"/>
      <c r="C50" s="15"/>
      <c r="D50" s="10"/>
      <c r="E50" s="10"/>
      <c r="F50" s="10"/>
      <c r="G50" s="10"/>
      <c r="J50" s="16"/>
      <c r="K50" s="16"/>
      <c r="L50" s="10"/>
      <c r="M50" s="11"/>
    </row>
    <row r="51" spans="2:13" ht="12.75" customHeight="1">
      <c r="B51" s="9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1"/>
    </row>
    <row r="52" spans="2:13" ht="12.75" customHeight="1">
      <c r="B52" s="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1"/>
    </row>
    <row r="53" spans="2:13" ht="12.75" customHeight="1">
      <c r="B53" s="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1"/>
    </row>
    <row r="54" spans="2:13" ht="12.75" customHeight="1" thickBot="1"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9"/>
    </row>
    <row r="55" ht="12.75" customHeight="1" thickTop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</sheetData>
  <sheetProtection selectLockedCells="1" selectUnlockedCells="1"/>
  <mergeCells count="3">
    <mergeCell ref="D34:K34"/>
    <mergeCell ref="D33:K33"/>
    <mergeCell ref="D35:K35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20"/>
  <sheetViews>
    <sheetView zoomScale="75" zoomScaleNormal="75" zoomScalePageLayoutView="0" workbookViewId="0" topLeftCell="A4">
      <selection activeCell="N23" sqref="N23"/>
    </sheetView>
  </sheetViews>
  <sheetFormatPr defaultColWidth="9.140625" defaultRowHeight="12.75"/>
  <cols>
    <col min="2" max="2" width="8.7109375" style="0" customWidth="1"/>
    <col min="3" max="3" width="10.7109375" style="0" customWidth="1"/>
    <col min="4" max="4" width="12.57421875" style="0" customWidth="1"/>
    <col min="5" max="5" width="16.421875" style="0" customWidth="1"/>
    <col min="6" max="6" width="13.28125" style="0" customWidth="1"/>
    <col min="7" max="9" width="14.28125" style="0" customWidth="1"/>
    <col min="10" max="13" width="14.8515625" style="0" customWidth="1"/>
    <col min="14" max="14" width="14.140625" style="0" bestFit="1" customWidth="1"/>
  </cols>
  <sheetData>
    <row r="1" s="29" customFormat="1" ht="18">
      <c r="A1" s="29" t="str">
        <f>Alternates!A1</f>
        <v>CERC</v>
      </c>
    </row>
    <row r="2" s="29" customFormat="1" ht="18">
      <c r="A2" s="252" t="str">
        <f>Alternates!A2</f>
        <v>Capital Cost Benchmarking</v>
      </c>
    </row>
    <row r="3" s="29" customFormat="1" ht="18">
      <c r="A3" s="32" t="str">
        <f>Alternates!A3</f>
        <v>Transmission Substations</v>
      </c>
    </row>
    <row r="5" ht="15.75">
      <c r="B5" s="4" t="s">
        <v>685</v>
      </c>
    </row>
    <row r="7" spans="2:6" ht="21" customHeight="1">
      <c r="B7" s="62" t="s">
        <v>310</v>
      </c>
      <c r="C7" s="62" t="s">
        <v>298</v>
      </c>
      <c r="D7" s="62" t="s">
        <v>686</v>
      </c>
      <c r="E7" s="62" t="s">
        <v>687</v>
      </c>
      <c r="F7" s="62" t="s">
        <v>688</v>
      </c>
    </row>
    <row r="8" spans="2:6" ht="18" customHeight="1">
      <c r="B8" s="161">
        <v>1</v>
      </c>
      <c r="C8" s="176" t="s">
        <v>702</v>
      </c>
      <c r="D8" s="177">
        <f>Alternates!G278/100</f>
        <v>410.15918280232364</v>
      </c>
      <c r="E8" s="177">
        <f>Alternates!I278/100</f>
        <v>283.8386980874539</v>
      </c>
      <c r="F8" s="177">
        <f>Alternates!K278/100</f>
        <v>397.19773501044637</v>
      </c>
    </row>
    <row r="9" ht="12.75">
      <c r="B9" s="63"/>
    </row>
    <row r="10" ht="12.75">
      <c r="B10" s="63"/>
    </row>
    <row r="11" ht="15.75">
      <c r="B11" s="4" t="s">
        <v>689</v>
      </c>
    </row>
    <row r="13" spans="2:14" ht="28.5" customHeight="1">
      <c r="B13" s="62" t="s">
        <v>310</v>
      </c>
      <c r="C13" s="62" t="s">
        <v>298</v>
      </c>
      <c r="D13" s="62" t="s">
        <v>690</v>
      </c>
      <c r="E13" s="62" t="s">
        <v>691</v>
      </c>
      <c r="F13" s="62" t="s">
        <v>692</v>
      </c>
      <c r="G13" s="62" t="s">
        <v>693</v>
      </c>
      <c r="H13" s="62" t="s">
        <v>694</v>
      </c>
      <c r="I13" s="62" t="s">
        <v>695</v>
      </c>
      <c r="J13" s="62" t="s">
        <v>696</v>
      </c>
      <c r="K13" s="62" t="s">
        <v>697</v>
      </c>
      <c r="L13" s="62" t="s">
        <v>698</v>
      </c>
      <c r="M13" s="62" t="s">
        <v>699</v>
      </c>
      <c r="N13" s="62" t="s">
        <v>770</v>
      </c>
    </row>
    <row r="14" spans="2:14" ht="51">
      <c r="B14" s="62"/>
      <c r="C14" s="62"/>
      <c r="D14" s="298" t="s">
        <v>400</v>
      </c>
      <c r="E14" s="298" t="s">
        <v>401</v>
      </c>
      <c r="F14" s="298" t="s">
        <v>402</v>
      </c>
      <c r="G14" s="298" t="s">
        <v>403</v>
      </c>
      <c r="H14" s="298" t="s">
        <v>404</v>
      </c>
      <c r="I14" s="298" t="s">
        <v>405</v>
      </c>
      <c r="J14" s="298" t="s">
        <v>406</v>
      </c>
      <c r="K14" s="298" t="s">
        <v>407</v>
      </c>
      <c r="L14" s="298" t="s">
        <v>408</v>
      </c>
      <c r="M14" s="298" t="s">
        <v>409</v>
      </c>
      <c r="N14" s="298" t="str">
        <f>Alternates!AF7</f>
        <v>400/220 kV ICT</v>
      </c>
    </row>
    <row r="15" spans="2:14" ht="27.75" customHeight="1">
      <c r="B15" s="161">
        <v>1</v>
      </c>
      <c r="C15" s="176" t="s">
        <v>702</v>
      </c>
      <c r="D15" s="177">
        <f>Alternates!M278/100</f>
        <v>32.987655356348974</v>
      </c>
      <c r="E15" s="177">
        <f>Alternates!O278/100</f>
        <v>15.662724318202308</v>
      </c>
      <c r="F15" s="177">
        <f>Alternates!Q278/100</f>
        <v>80.81255245158245</v>
      </c>
      <c r="G15" s="177">
        <f>Alternates!S278/100</f>
        <v>27.577645094222316</v>
      </c>
      <c r="H15" s="177">
        <f>Alternates!U278/100</f>
        <v>18.120256887947477</v>
      </c>
      <c r="I15" s="177">
        <f>Alternates!W278/100</f>
        <v>10.443425457512204</v>
      </c>
      <c r="J15" s="177">
        <f>Alternates!Y278/100</f>
        <v>5.947569718975903</v>
      </c>
      <c r="K15" s="177">
        <f>Alternates!AA278/100</f>
        <v>9.190006058422437</v>
      </c>
      <c r="L15" s="177">
        <f>Alternates!AC278/100</f>
        <v>4.942679030707264</v>
      </c>
      <c r="M15" s="177">
        <f>Alternates!AE278/100</f>
        <v>2.3686445406298744</v>
      </c>
      <c r="N15" s="238">
        <f>Alternates!AG278/100</f>
        <v>18.433285011096146</v>
      </c>
    </row>
    <row r="20" spans="5:23" s="114" customFormat="1" ht="12.75" customHeight="1">
      <c r="E20" s="178"/>
      <c r="G20" s="178"/>
      <c r="I20" s="178"/>
      <c r="K20" s="178"/>
      <c r="M20" s="178"/>
      <c r="O20" s="178"/>
      <c r="Q20" s="178"/>
      <c r="S20" s="178"/>
      <c r="U20" s="178"/>
      <c r="W20" s="178"/>
    </row>
  </sheetData>
  <sheetProtection selectLockedCells="1" selectUn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zoomScale="75" zoomScaleNormal="75" zoomScalePageLayoutView="0" workbookViewId="0" topLeftCell="A6">
      <selection activeCell="H19" sqref="H19"/>
    </sheetView>
  </sheetViews>
  <sheetFormatPr defaultColWidth="0" defaultRowHeight="0" customHeight="1" zeroHeight="1"/>
  <cols>
    <col min="1" max="1" width="5.140625" style="0" customWidth="1"/>
    <col min="2" max="2" width="34.57421875" style="0" bestFit="1" customWidth="1"/>
    <col min="3" max="3" width="4.140625" style="0" customWidth="1"/>
    <col min="4" max="4" width="38.140625" style="0" bestFit="1" customWidth="1"/>
    <col min="5" max="5" width="5.28125" style="0" customWidth="1"/>
    <col min="6" max="6" width="17.28125" style="0" bestFit="1" customWidth="1"/>
    <col min="7" max="15" width="9.140625" style="0" customWidth="1"/>
    <col min="16" max="16384" width="9.140625" style="0" hidden="1" customWidth="1"/>
  </cols>
  <sheetData>
    <row r="1" spans="1:15" ht="20.25">
      <c r="A1" s="20" t="s">
        <v>253</v>
      </c>
      <c r="B1" s="21"/>
      <c r="C1" s="21"/>
      <c r="D1" s="21"/>
      <c r="E1" s="21"/>
      <c r="F1" s="21"/>
      <c r="G1" s="21"/>
      <c r="H1" s="21"/>
      <c r="I1" s="21"/>
      <c r="J1" s="21"/>
      <c r="K1" s="22"/>
      <c r="L1" s="23"/>
      <c r="M1" s="23"/>
      <c r="N1" s="23"/>
      <c r="O1" s="23"/>
    </row>
    <row r="2" spans="1:15" ht="15.75">
      <c r="A2" s="24" t="s">
        <v>254</v>
      </c>
      <c r="B2" s="25"/>
      <c r="C2" s="25"/>
      <c r="D2" s="25"/>
      <c r="E2" s="25"/>
      <c r="F2" s="25"/>
      <c r="G2" s="25"/>
      <c r="H2" s="25"/>
      <c r="I2" s="25"/>
      <c r="J2" s="25"/>
      <c r="K2" s="26"/>
      <c r="L2" s="23"/>
      <c r="M2" s="23"/>
      <c r="N2" s="23"/>
      <c r="O2" s="23"/>
    </row>
    <row r="3" ht="12.75" customHeight="1"/>
    <row r="4" ht="12.75" customHeight="1"/>
    <row r="5" spans="2:6" ht="16.5" thickBot="1">
      <c r="B5" s="27" t="s">
        <v>255</v>
      </c>
      <c r="C5" s="28"/>
      <c r="D5" s="28"/>
      <c r="E5" s="28"/>
      <c r="F5" s="28"/>
    </row>
    <row r="6" ht="12.75" customHeight="1"/>
    <row r="7" spans="2:6" ht="18">
      <c r="B7" t="s">
        <v>256</v>
      </c>
      <c r="D7" s="29" t="s">
        <v>253</v>
      </c>
      <c r="F7" s="30" t="s">
        <v>257</v>
      </c>
    </row>
    <row r="8" spans="2:6" ht="15.75">
      <c r="B8" t="s">
        <v>258</v>
      </c>
      <c r="D8" s="31" t="s">
        <v>259</v>
      </c>
      <c r="F8" s="30" t="s">
        <v>260</v>
      </c>
    </row>
    <row r="9" spans="2:6" ht="12.75" customHeight="1">
      <c r="B9" t="s">
        <v>261</v>
      </c>
      <c r="D9" s="32" t="s">
        <v>323</v>
      </c>
      <c r="F9" s="30" t="s">
        <v>262</v>
      </c>
    </row>
    <row r="10" ht="12.75" customHeight="1">
      <c r="F10" s="30"/>
    </row>
    <row r="11" spans="2:6" ht="15.75">
      <c r="B11" t="s">
        <v>263</v>
      </c>
      <c r="D11" s="4" t="s">
        <v>263</v>
      </c>
      <c r="F11" s="30" t="s">
        <v>264</v>
      </c>
    </row>
    <row r="12" spans="2:6" ht="14.25">
      <c r="B12" t="s">
        <v>265</v>
      </c>
      <c r="D12" s="5" t="s">
        <v>265</v>
      </c>
      <c r="F12" s="30" t="s">
        <v>266</v>
      </c>
    </row>
    <row r="13" spans="2:6" ht="12.75">
      <c r="B13" t="s">
        <v>267</v>
      </c>
      <c r="D13" s="71" t="s">
        <v>267</v>
      </c>
      <c r="F13" s="30" t="s">
        <v>268</v>
      </c>
    </row>
    <row r="14" ht="12.75" customHeight="1">
      <c r="F14" s="30"/>
    </row>
    <row r="15" spans="2:6" ht="19.5">
      <c r="B15" t="s">
        <v>269</v>
      </c>
      <c r="D15" s="33" t="s">
        <v>270</v>
      </c>
      <c r="F15" s="30" t="s">
        <v>271</v>
      </c>
    </row>
    <row r="16" ht="12.75" customHeight="1">
      <c r="F16" s="30"/>
    </row>
    <row r="17" spans="2:6" ht="12.75" customHeight="1">
      <c r="B17" t="s">
        <v>272</v>
      </c>
      <c r="D17" s="34" t="s">
        <v>272</v>
      </c>
      <c r="F17" s="30" t="s">
        <v>273</v>
      </c>
    </row>
    <row r="18" spans="2:6" ht="12.75" customHeight="1">
      <c r="B18" t="s">
        <v>274</v>
      </c>
      <c r="D18" s="35" t="s">
        <v>274</v>
      </c>
      <c r="F18" s="30"/>
    </row>
    <row r="19" spans="2:6" ht="12.75" customHeight="1">
      <c r="B19" t="s">
        <v>275</v>
      </c>
      <c r="D19" s="36" t="s">
        <v>275</v>
      </c>
      <c r="F19" s="30"/>
    </row>
    <row r="20" spans="2:6" ht="16.5" thickBot="1">
      <c r="B20" s="27" t="s">
        <v>276</v>
      </c>
      <c r="C20" s="28"/>
      <c r="D20" s="28"/>
      <c r="E20" s="28"/>
      <c r="F20" s="28"/>
    </row>
    <row r="21" spans="2:6" ht="12.75">
      <c r="B21" s="37"/>
      <c r="C21" s="37"/>
      <c r="D21" s="37"/>
      <c r="E21" s="37"/>
      <c r="F21" s="37"/>
    </row>
    <row r="22" spans="2:6" ht="12.75">
      <c r="B22" t="s">
        <v>277</v>
      </c>
      <c r="D22" s="38">
        <v>100</v>
      </c>
      <c r="F22" s="30" t="s">
        <v>278</v>
      </c>
    </row>
    <row r="23" ht="12.75" customHeight="1">
      <c r="F23" s="39"/>
    </row>
    <row r="24" spans="2:6" ht="12.75">
      <c r="B24" t="s">
        <v>279</v>
      </c>
      <c r="D24" s="40">
        <v>100</v>
      </c>
      <c r="E24" s="30"/>
      <c r="F24" s="30" t="s">
        <v>280</v>
      </c>
    </row>
    <row r="25" spans="4:6" ht="12.75">
      <c r="D25" s="30"/>
      <c r="E25" s="30"/>
      <c r="F25" s="30"/>
    </row>
    <row r="26" spans="2:6" ht="12.75">
      <c r="B26" t="s">
        <v>281</v>
      </c>
      <c r="D26" s="41">
        <v>100</v>
      </c>
      <c r="F26" s="30" t="s">
        <v>282</v>
      </c>
    </row>
    <row r="27" ht="12.75" customHeight="1">
      <c r="F27" s="39"/>
    </row>
    <row r="28" spans="2:6" ht="12.75">
      <c r="B28" t="s">
        <v>283</v>
      </c>
      <c r="D28" t="s">
        <v>284</v>
      </c>
      <c r="F28" s="30" t="s">
        <v>285</v>
      </c>
    </row>
    <row r="29" ht="12.75" customHeight="1">
      <c r="F29" s="39"/>
    </row>
    <row r="30" spans="2:6" ht="12.75">
      <c r="B30" t="s">
        <v>286</v>
      </c>
      <c r="D30" s="42">
        <v>1000</v>
      </c>
      <c r="F30" s="30" t="s">
        <v>287</v>
      </c>
    </row>
    <row r="31" ht="12.75">
      <c r="F31" s="30"/>
    </row>
    <row r="32" spans="2:6" ht="12.75" customHeight="1">
      <c r="B32" t="s">
        <v>288</v>
      </c>
      <c r="D32" s="43"/>
      <c r="F32" s="30" t="s">
        <v>289</v>
      </c>
    </row>
    <row r="33" ht="12.75" customHeight="1">
      <c r="F33" s="30"/>
    </row>
    <row r="34" spans="2:6" ht="12.75" customHeight="1">
      <c r="B34" t="s">
        <v>290</v>
      </c>
      <c r="D34">
        <v>0</v>
      </c>
      <c r="F34" s="30" t="s">
        <v>291</v>
      </c>
    </row>
    <row r="35" ht="12.75" customHeight="1">
      <c r="F35" s="30"/>
    </row>
    <row r="36" spans="2:6" ht="16.5" thickBot="1">
      <c r="B36" s="27" t="s">
        <v>292</v>
      </c>
      <c r="C36" s="28"/>
      <c r="D36" s="28"/>
      <c r="E36" s="28"/>
      <c r="F36" s="28"/>
    </row>
    <row r="37" spans="2:6" ht="15.75">
      <c r="B37" s="44"/>
      <c r="C37" s="37"/>
      <c r="D37" s="37"/>
      <c r="E37" s="37"/>
      <c r="F37" s="37"/>
    </row>
    <row r="38" spans="2:6" ht="12.75">
      <c r="B38" s="45" t="s">
        <v>293</v>
      </c>
      <c r="C38" s="37"/>
      <c r="D38" s="46" t="s">
        <v>293</v>
      </c>
      <c r="E38" s="37"/>
      <c r="F38" s="47" t="s">
        <v>293</v>
      </c>
    </row>
    <row r="39" spans="2:6" ht="12.75">
      <c r="B39" s="37"/>
      <c r="C39" s="37"/>
      <c r="D39" s="37"/>
      <c r="E39" s="37"/>
      <c r="F39" s="37"/>
    </row>
    <row r="40" spans="2:6" ht="12.75">
      <c r="B40" t="s">
        <v>294</v>
      </c>
      <c r="D40" s="48">
        <v>100</v>
      </c>
      <c r="F40" s="30" t="s">
        <v>295</v>
      </c>
    </row>
    <row r="41" ht="12.75" customHeight="1">
      <c r="F41" s="39"/>
    </row>
    <row r="42" spans="2:6" ht="12.75">
      <c r="B42" t="s">
        <v>296</v>
      </c>
      <c r="D42" s="49" t="s">
        <v>297</v>
      </c>
      <c r="F42" s="30" t="s">
        <v>298</v>
      </c>
    </row>
    <row r="43" ht="12.75">
      <c r="F43" s="30"/>
    </row>
    <row r="44" spans="2:6" ht="12.75">
      <c r="B44" t="s">
        <v>299</v>
      </c>
      <c r="D44" s="50">
        <v>100</v>
      </c>
      <c r="F44" s="30" t="s">
        <v>300</v>
      </c>
    </row>
    <row r="45" spans="4:6" ht="12.75" customHeight="1">
      <c r="D45" s="51"/>
      <c r="F45" s="30"/>
    </row>
    <row r="46" spans="2:6" ht="12.75" customHeight="1">
      <c r="B46" t="s">
        <v>301</v>
      </c>
      <c r="D46" s="52">
        <v>100</v>
      </c>
      <c r="F46" s="30" t="s">
        <v>302</v>
      </c>
    </row>
    <row r="47" ht="12.75" customHeight="1">
      <c r="F47" s="30"/>
    </row>
    <row r="48" spans="2:6" ht="13.5" thickBot="1">
      <c r="B48" t="s">
        <v>303</v>
      </c>
      <c r="D48" s="53">
        <v>100</v>
      </c>
      <c r="F48" s="30" t="s">
        <v>304</v>
      </c>
    </row>
    <row r="49" ht="13.5" thickTop="1">
      <c r="F49" s="30"/>
    </row>
    <row r="50" spans="2:6" ht="12.75" customHeight="1">
      <c r="B50" t="s">
        <v>305</v>
      </c>
      <c r="D50" s="54">
        <v>100</v>
      </c>
      <c r="F50" s="30" t="s">
        <v>306</v>
      </c>
    </row>
    <row r="51" ht="12.75" customHeight="1">
      <c r="F51" s="30"/>
    </row>
    <row r="52" spans="2:6" ht="16.5" thickBot="1">
      <c r="B52" s="27" t="s">
        <v>307</v>
      </c>
      <c r="C52" s="28"/>
      <c r="D52" s="28"/>
      <c r="E52" s="28"/>
      <c r="F52" s="28"/>
    </row>
    <row r="53" ht="12.75" customHeight="1">
      <c r="F53" s="39"/>
    </row>
    <row r="54" spans="2:6" ht="12.75">
      <c r="B54" t="s">
        <v>308</v>
      </c>
      <c r="D54" s="55" t="s">
        <v>309</v>
      </c>
      <c r="F54" s="30" t="s">
        <v>308</v>
      </c>
    </row>
    <row r="55" ht="12.75" customHeight="1">
      <c r="F55" s="39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</sheetData>
  <sheetProtection selectLockedCells="1" selectUnlockedCell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showGridLines="0" zoomScale="75" zoomScaleNormal="75" zoomScalePageLayoutView="0" workbookViewId="0" topLeftCell="A1">
      <selection activeCell="F26" sqref="F26"/>
    </sheetView>
  </sheetViews>
  <sheetFormatPr defaultColWidth="0" defaultRowHeight="12.75"/>
  <cols>
    <col min="1" max="2" width="9.140625" style="0" customWidth="1"/>
    <col min="3" max="3" width="56.8515625" style="258" customWidth="1"/>
    <col min="4" max="4" width="13.421875" style="0" customWidth="1"/>
    <col min="5" max="5" width="18.00390625" style="0" customWidth="1"/>
    <col min="6" max="7" width="9.140625" style="0" customWidth="1"/>
    <col min="8" max="16384" width="0" style="0" hidden="1" customWidth="1"/>
  </cols>
  <sheetData>
    <row r="1" spans="1:3" s="29" customFormat="1" ht="18">
      <c r="A1" s="29" t="str">
        <f>Name_Company</f>
        <v>CERC</v>
      </c>
      <c r="C1" s="97"/>
    </row>
    <row r="2" spans="1:3" s="29" customFormat="1" ht="18">
      <c r="A2" s="29" t="str">
        <f>Name_Project</f>
        <v>Capital Cost Benchmarking</v>
      </c>
      <c r="C2" s="97"/>
    </row>
    <row r="5" spans="2:6" s="2" customFormat="1" ht="21" customHeight="1">
      <c r="B5" s="259" t="s">
        <v>310</v>
      </c>
      <c r="C5" s="371" t="s">
        <v>397</v>
      </c>
      <c r="D5" s="371"/>
      <c r="E5" s="371"/>
      <c r="F5" s="371"/>
    </row>
    <row r="6" spans="2:6" s="2" customFormat="1" ht="38.25" customHeight="1">
      <c r="B6" s="260">
        <v>1</v>
      </c>
      <c r="C6" s="372" t="s">
        <v>798</v>
      </c>
      <c r="D6" s="373"/>
      <c r="E6" s="373"/>
      <c r="F6" s="374"/>
    </row>
    <row r="7" spans="2:6" s="2" customFormat="1" ht="12.75">
      <c r="B7" s="261"/>
      <c r="C7" s="262"/>
      <c r="D7" s="263"/>
      <c r="E7" s="263"/>
      <c r="F7" s="264"/>
    </row>
    <row r="8" spans="2:6" s="2" customFormat="1" ht="36.75" customHeight="1">
      <c r="B8" s="261">
        <v>2</v>
      </c>
      <c r="C8" s="375" t="s">
        <v>800</v>
      </c>
      <c r="D8" s="376"/>
      <c r="E8" s="376"/>
      <c r="F8" s="377"/>
    </row>
    <row r="9" spans="2:6" s="2" customFormat="1" ht="12.75">
      <c r="B9" s="265"/>
      <c r="C9" s="262"/>
      <c r="D9" s="378"/>
      <c r="E9" s="378"/>
      <c r="F9" s="379"/>
    </row>
    <row r="10" spans="2:6" ht="12.75">
      <c r="B10" s="270"/>
      <c r="C10" s="271" t="s">
        <v>669</v>
      </c>
      <c r="D10" s="271">
        <v>2</v>
      </c>
      <c r="E10" s="271"/>
      <c r="F10" s="272"/>
    </row>
    <row r="11" spans="2:6" ht="12.75">
      <c r="B11" s="270"/>
      <c r="C11" s="271" t="s">
        <v>670</v>
      </c>
      <c r="D11" s="271">
        <v>3</v>
      </c>
      <c r="E11" s="271"/>
      <c r="F11" s="272"/>
    </row>
    <row r="12" spans="2:6" ht="12.75">
      <c r="B12" s="270"/>
      <c r="C12" s="271" t="s">
        <v>671</v>
      </c>
      <c r="D12" s="271">
        <v>2</v>
      </c>
      <c r="E12" s="271"/>
      <c r="F12" s="272"/>
    </row>
    <row r="13" spans="2:6" ht="12.75">
      <c r="B13" s="270"/>
      <c r="C13" s="271" t="s">
        <v>672</v>
      </c>
      <c r="D13" s="271">
        <v>1</v>
      </c>
      <c r="E13" s="271"/>
      <c r="F13" s="272"/>
    </row>
    <row r="14" spans="2:6" ht="12.75">
      <c r="B14" s="270"/>
      <c r="C14" s="271" t="s">
        <v>673</v>
      </c>
      <c r="D14" s="271">
        <v>3</v>
      </c>
      <c r="E14" s="271"/>
      <c r="F14" s="272"/>
    </row>
    <row r="15" spans="2:6" ht="12.75">
      <c r="B15" s="270"/>
      <c r="C15" s="271" t="s">
        <v>674</v>
      </c>
      <c r="D15" s="271">
        <v>4</v>
      </c>
      <c r="E15" s="271"/>
      <c r="F15" s="272"/>
    </row>
    <row r="16" spans="2:6" ht="12.75">
      <c r="B16" s="270"/>
      <c r="C16" s="271" t="s">
        <v>675</v>
      </c>
      <c r="D16" s="271">
        <v>2</v>
      </c>
      <c r="E16" s="271"/>
      <c r="F16" s="272"/>
    </row>
    <row r="17" spans="2:6" ht="12.75">
      <c r="B17" s="270"/>
      <c r="C17" s="271" t="s">
        <v>676</v>
      </c>
      <c r="D17" s="271">
        <v>2</v>
      </c>
      <c r="E17" s="271"/>
      <c r="F17" s="272"/>
    </row>
    <row r="18" spans="2:6" ht="12.75">
      <c r="B18" s="270"/>
      <c r="C18" s="271" t="s">
        <v>677</v>
      </c>
      <c r="D18" s="271">
        <v>0</v>
      </c>
      <c r="E18" s="271"/>
      <c r="F18" s="272"/>
    </row>
    <row r="19" spans="2:6" ht="12.75">
      <c r="B19" s="270"/>
      <c r="C19" s="271" t="s">
        <v>678</v>
      </c>
      <c r="D19" s="271">
        <v>0</v>
      </c>
      <c r="E19" s="271"/>
      <c r="F19" s="272"/>
    </row>
    <row r="20" spans="2:6" ht="12.75">
      <c r="B20" s="270"/>
      <c r="C20" s="271" t="s">
        <v>673</v>
      </c>
      <c r="D20" s="271">
        <v>5</v>
      </c>
      <c r="E20" s="271"/>
      <c r="F20" s="272"/>
    </row>
    <row r="21" spans="2:6" ht="12.75">
      <c r="B21" s="270"/>
      <c r="C21" s="271" t="s">
        <v>679</v>
      </c>
      <c r="D21" s="271">
        <v>4</v>
      </c>
      <c r="E21" s="271"/>
      <c r="F21" s="272"/>
    </row>
    <row r="22" spans="2:6" ht="12.75">
      <c r="B22" s="270"/>
      <c r="C22" s="271" t="s">
        <v>680</v>
      </c>
      <c r="D22" s="271">
        <v>1</v>
      </c>
      <c r="E22" s="271"/>
      <c r="F22" s="272"/>
    </row>
    <row r="23" spans="2:6" ht="12.75">
      <c r="B23" s="270"/>
      <c r="C23" s="271" t="s">
        <v>681</v>
      </c>
      <c r="D23" s="271">
        <v>1</v>
      </c>
      <c r="E23" s="271"/>
      <c r="F23" s="272"/>
    </row>
    <row r="24" spans="2:6" ht="12.75">
      <c r="B24" s="270"/>
      <c r="C24" s="271" t="s">
        <v>673</v>
      </c>
      <c r="D24" s="271">
        <v>8</v>
      </c>
      <c r="E24" s="271"/>
      <c r="F24" s="272"/>
    </row>
    <row r="25" spans="2:6" s="2" customFormat="1" ht="12.75">
      <c r="B25" s="265"/>
      <c r="C25" s="263"/>
      <c r="D25" s="267"/>
      <c r="E25" s="267"/>
      <c r="F25" s="266"/>
    </row>
    <row r="26" spans="2:6" s="2" customFormat="1" ht="12.75">
      <c r="B26" s="265"/>
      <c r="C26" s="263"/>
      <c r="D26" s="267"/>
      <c r="E26" s="267"/>
      <c r="F26" s="266"/>
    </row>
    <row r="27" spans="2:6" s="2" customFormat="1" ht="38.25" customHeight="1">
      <c r="B27" s="261">
        <v>3</v>
      </c>
      <c r="C27" s="376" t="s">
        <v>801</v>
      </c>
      <c r="D27" s="376"/>
      <c r="E27" s="376"/>
      <c r="F27" s="377"/>
    </row>
    <row r="28" spans="2:6" s="2" customFormat="1" ht="12.75">
      <c r="B28" s="265"/>
      <c r="C28" s="262"/>
      <c r="D28" s="263"/>
      <c r="E28" s="263"/>
      <c r="F28" s="264"/>
    </row>
    <row r="29" spans="2:6" s="2" customFormat="1" ht="49.5" customHeight="1">
      <c r="B29" s="261">
        <v>4</v>
      </c>
      <c r="C29" s="375" t="s">
        <v>802</v>
      </c>
      <c r="D29" s="376"/>
      <c r="E29" s="376"/>
      <c r="F29" s="377"/>
    </row>
    <row r="30" spans="2:6" s="2" customFormat="1" ht="12.75">
      <c r="B30" s="265"/>
      <c r="C30" s="268"/>
      <c r="D30" s="267"/>
      <c r="E30" s="267"/>
      <c r="F30" s="266"/>
    </row>
    <row r="31" spans="2:6" s="2" customFormat="1" ht="12.75">
      <c r="B31" s="265"/>
      <c r="C31" s="383"/>
      <c r="D31" s="384"/>
      <c r="E31" s="384"/>
      <c r="F31" s="385"/>
    </row>
    <row r="32" spans="2:6" s="2" customFormat="1" ht="12.75" customHeight="1">
      <c r="B32" s="261">
        <v>5</v>
      </c>
      <c r="C32" s="375" t="s">
        <v>803</v>
      </c>
      <c r="D32" s="376"/>
      <c r="E32" s="376"/>
      <c r="F32" s="377"/>
    </row>
    <row r="33" spans="2:6" s="2" customFormat="1" ht="12.75">
      <c r="B33" s="265"/>
      <c r="C33" s="262"/>
      <c r="D33" s="267"/>
      <c r="E33" s="267"/>
      <c r="F33" s="266"/>
    </row>
    <row r="34" spans="2:6" s="2" customFormat="1" ht="25.5" customHeight="1">
      <c r="B34" s="261">
        <v>6</v>
      </c>
      <c r="C34" s="375" t="s">
        <v>804</v>
      </c>
      <c r="D34" s="376"/>
      <c r="E34" s="376"/>
      <c r="F34" s="377"/>
    </row>
    <row r="35" spans="2:6" s="2" customFormat="1" ht="43.5" customHeight="1">
      <c r="B35" s="269">
        <v>7</v>
      </c>
      <c r="C35" s="380" t="s">
        <v>799</v>
      </c>
      <c r="D35" s="381"/>
      <c r="E35" s="381"/>
      <c r="F35" s="382"/>
    </row>
    <row r="36" s="2" customFormat="1" ht="12.75">
      <c r="C36" s="66"/>
    </row>
  </sheetData>
  <sheetProtection/>
  <mergeCells count="10">
    <mergeCell ref="C5:F5"/>
    <mergeCell ref="C6:F6"/>
    <mergeCell ref="C8:F8"/>
    <mergeCell ref="D9:F9"/>
    <mergeCell ref="C34:F34"/>
    <mergeCell ref="C35:F35"/>
    <mergeCell ref="C27:F27"/>
    <mergeCell ref="C29:F29"/>
    <mergeCell ref="C31:F31"/>
    <mergeCell ref="C32:F3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2"/>
  </sheetPr>
  <dimension ref="A1:FT63"/>
  <sheetViews>
    <sheetView showGridLines="0" zoomScale="80" zoomScaleNormal="80" zoomScalePageLayoutView="0" workbookViewId="0" topLeftCell="A1">
      <selection activeCell="E8" sqref="E8"/>
    </sheetView>
  </sheetViews>
  <sheetFormatPr defaultColWidth="9.140625" defaultRowHeight="12.75"/>
  <cols>
    <col min="3" max="3" width="37.00390625" style="0" customWidth="1"/>
    <col min="4" max="4" width="43.00390625" style="0" customWidth="1"/>
    <col min="5" max="5" width="29.7109375" style="0" customWidth="1"/>
    <col min="6" max="6" width="25.00390625" style="0" customWidth="1"/>
    <col min="14" max="14" width="13.28125" style="0" bestFit="1" customWidth="1"/>
  </cols>
  <sheetData>
    <row r="1" s="29" customFormat="1" ht="18">
      <c r="A1" s="29" t="str">
        <f>Alternates!A1</f>
        <v>CERC</v>
      </c>
    </row>
    <row r="2" s="29" customFormat="1" ht="18">
      <c r="A2" s="29" t="str">
        <f>Alternates!A2</f>
        <v>Capital Cost Benchmarking</v>
      </c>
    </row>
    <row r="3" s="257" customFormat="1" ht="18">
      <c r="A3" s="257" t="str">
        <f>Alternates!A3</f>
        <v>Transmission Substations</v>
      </c>
    </row>
    <row r="5" spans="6:176" ht="13.5" thickBot="1"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105">
        <v>37257</v>
      </c>
      <c r="AE5" s="105">
        <v>37288</v>
      </c>
      <c r="AF5" s="105">
        <v>37316</v>
      </c>
      <c r="AG5" s="105">
        <v>37347</v>
      </c>
      <c r="AH5" s="105">
        <v>37377</v>
      </c>
      <c r="AI5" s="105">
        <v>37408</v>
      </c>
      <c r="AJ5" s="105">
        <v>37438</v>
      </c>
      <c r="AK5" s="105">
        <v>37469</v>
      </c>
      <c r="AL5" s="105">
        <v>37500</v>
      </c>
      <c r="AM5" s="105">
        <v>37530</v>
      </c>
      <c r="AN5" s="105">
        <v>37561</v>
      </c>
      <c r="AO5" s="105">
        <v>37591</v>
      </c>
      <c r="AP5" s="105">
        <v>37622</v>
      </c>
      <c r="AQ5" s="105">
        <v>37653</v>
      </c>
      <c r="AR5" s="105">
        <v>37681</v>
      </c>
      <c r="AS5" s="105">
        <v>37712</v>
      </c>
      <c r="AT5" s="105">
        <v>37742</v>
      </c>
      <c r="AU5" s="105">
        <v>37773</v>
      </c>
      <c r="AV5" s="105">
        <v>37803</v>
      </c>
      <c r="AW5" s="105">
        <v>37834</v>
      </c>
      <c r="AX5" s="105">
        <v>37865</v>
      </c>
      <c r="AY5" s="105">
        <v>37895</v>
      </c>
      <c r="AZ5" s="105">
        <v>37926</v>
      </c>
      <c r="BA5" s="105">
        <v>37956</v>
      </c>
      <c r="BB5" s="105">
        <v>37987</v>
      </c>
      <c r="BC5" s="105">
        <v>38018</v>
      </c>
      <c r="BD5" s="105">
        <v>38047</v>
      </c>
      <c r="BE5" s="105">
        <v>38078</v>
      </c>
      <c r="BF5" s="105">
        <v>38108</v>
      </c>
      <c r="BG5" s="105">
        <v>38139</v>
      </c>
      <c r="BH5" s="105">
        <v>38169</v>
      </c>
      <c r="BI5" s="105">
        <v>38200</v>
      </c>
      <c r="BJ5" s="105">
        <v>38231</v>
      </c>
      <c r="BK5" s="105">
        <v>38261</v>
      </c>
      <c r="BL5" s="105">
        <v>38292</v>
      </c>
      <c r="BM5" s="105">
        <v>38322</v>
      </c>
      <c r="BN5" s="105">
        <v>38353</v>
      </c>
      <c r="BO5" s="105">
        <v>38384</v>
      </c>
      <c r="BP5" s="105">
        <v>38412</v>
      </c>
      <c r="BQ5" s="105">
        <v>38443</v>
      </c>
      <c r="BR5" s="105">
        <v>38473</v>
      </c>
      <c r="BS5" s="105">
        <v>38504</v>
      </c>
      <c r="BT5" s="105">
        <v>38534</v>
      </c>
      <c r="BU5" s="105">
        <v>38565</v>
      </c>
      <c r="BV5" s="105">
        <v>38596</v>
      </c>
      <c r="BW5" s="105">
        <v>38626</v>
      </c>
      <c r="BX5" s="105">
        <v>38657</v>
      </c>
      <c r="BY5" s="105">
        <v>38687</v>
      </c>
      <c r="BZ5" s="105">
        <v>38718</v>
      </c>
      <c r="CA5" s="105">
        <v>38749</v>
      </c>
      <c r="CB5" s="105">
        <v>38777</v>
      </c>
      <c r="CC5" s="105">
        <v>38808</v>
      </c>
      <c r="CD5" s="105">
        <v>38838</v>
      </c>
      <c r="CE5" s="105">
        <v>38869</v>
      </c>
      <c r="CF5" s="105">
        <v>38899</v>
      </c>
      <c r="CG5" s="105">
        <v>38930</v>
      </c>
      <c r="CH5" s="105">
        <v>38961</v>
      </c>
      <c r="CI5" s="105">
        <v>38991</v>
      </c>
      <c r="CJ5" s="105">
        <v>39022</v>
      </c>
      <c r="CK5" s="105">
        <v>39052</v>
      </c>
      <c r="CL5" s="105">
        <v>39083</v>
      </c>
      <c r="CM5" s="105">
        <v>39114</v>
      </c>
      <c r="CN5" s="105">
        <v>39142</v>
      </c>
      <c r="CO5" s="105">
        <v>39173</v>
      </c>
      <c r="CP5" s="105">
        <v>39203</v>
      </c>
      <c r="CQ5" s="105">
        <v>39234</v>
      </c>
      <c r="CR5" s="105">
        <v>39264</v>
      </c>
      <c r="CS5" s="105">
        <v>39295</v>
      </c>
      <c r="CT5" s="105">
        <v>39326</v>
      </c>
      <c r="CU5" s="105">
        <v>39356</v>
      </c>
      <c r="CV5" s="105">
        <v>39387</v>
      </c>
      <c r="CW5" s="105">
        <v>39417</v>
      </c>
      <c r="CX5" s="105">
        <v>39448</v>
      </c>
      <c r="CY5" s="105">
        <v>39479</v>
      </c>
      <c r="CZ5" s="105">
        <v>39508</v>
      </c>
      <c r="DA5" s="105">
        <v>39539</v>
      </c>
      <c r="DB5" s="130">
        <v>39569</v>
      </c>
      <c r="DC5" s="105">
        <v>39600</v>
      </c>
      <c r="DD5" s="282">
        <v>39630</v>
      </c>
      <c r="DE5" s="105">
        <v>39661</v>
      </c>
      <c r="DF5" s="105">
        <v>39692</v>
      </c>
      <c r="DG5" s="105">
        <v>39722</v>
      </c>
      <c r="DH5" s="105">
        <v>39753</v>
      </c>
      <c r="DI5" s="105">
        <v>39783</v>
      </c>
      <c r="DJ5" s="105">
        <v>39814</v>
      </c>
      <c r="DK5" s="105">
        <v>39845</v>
      </c>
      <c r="DL5" s="105">
        <v>39873</v>
      </c>
      <c r="DM5" s="105">
        <v>39904</v>
      </c>
      <c r="DN5" s="105">
        <v>39934</v>
      </c>
      <c r="DO5" s="105">
        <v>39965</v>
      </c>
      <c r="DP5" s="105">
        <v>39995</v>
      </c>
      <c r="DQ5" s="105">
        <v>40026</v>
      </c>
      <c r="DR5" s="105">
        <v>40057</v>
      </c>
      <c r="DS5" s="105">
        <v>40087</v>
      </c>
      <c r="DT5" s="105">
        <v>40118</v>
      </c>
      <c r="DU5" s="105">
        <v>40148</v>
      </c>
      <c r="DV5" s="105">
        <v>40179</v>
      </c>
      <c r="DW5" s="105">
        <v>40210</v>
      </c>
      <c r="DX5" s="105">
        <v>40238</v>
      </c>
      <c r="DY5" s="105">
        <v>40269</v>
      </c>
      <c r="DZ5" s="105">
        <v>40299</v>
      </c>
      <c r="EA5" s="105">
        <v>40330</v>
      </c>
      <c r="EB5" s="105">
        <v>40360</v>
      </c>
      <c r="EC5" s="105">
        <v>40391</v>
      </c>
      <c r="ED5" s="105">
        <v>40422</v>
      </c>
      <c r="EE5" s="105">
        <v>40452</v>
      </c>
      <c r="EF5" s="105">
        <v>40483</v>
      </c>
      <c r="EG5" s="105">
        <v>40513</v>
      </c>
      <c r="EH5" s="105">
        <v>40544</v>
      </c>
      <c r="EI5" s="105">
        <v>40575</v>
      </c>
      <c r="EJ5" s="105">
        <v>40603</v>
      </c>
      <c r="EK5" s="105">
        <v>40634</v>
      </c>
      <c r="EL5" s="105">
        <v>40664</v>
      </c>
      <c r="EM5" s="105">
        <v>40695</v>
      </c>
      <c r="EN5" s="105">
        <v>40725</v>
      </c>
      <c r="EO5" s="105">
        <v>40756</v>
      </c>
      <c r="EP5" s="105">
        <v>40787</v>
      </c>
      <c r="EQ5" s="105">
        <v>40817</v>
      </c>
      <c r="ER5" s="105">
        <v>40848</v>
      </c>
      <c r="ES5" s="105">
        <v>40878</v>
      </c>
      <c r="ET5" s="105">
        <v>40909</v>
      </c>
      <c r="EU5" s="105">
        <v>40940</v>
      </c>
      <c r="EV5" s="105">
        <v>40969</v>
      </c>
      <c r="EW5" s="105">
        <v>41000</v>
      </c>
      <c r="EX5" s="105">
        <v>41030</v>
      </c>
      <c r="EY5" s="105">
        <v>41061</v>
      </c>
      <c r="EZ5" s="105">
        <v>41091</v>
      </c>
      <c r="FA5" s="105">
        <v>41122</v>
      </c>
      <c r="FB5" s="105">
        <v>41153</v>
      </c>
      <c r="FC5" s="105">
        <v>41183</v>
      </c>
      <c r="FD5" s="105">
        <v>41214</v>
      </c>
      <c r="FE5" s="105">
        <v>41244</v>
      </c>
      <c r="FF5" s="105">
        <v>41275</v>
      </c>
      <c r="FG5" s="105">
        <v>41306</v>
      </c>
      <c r="FH5" s="105">
        <v>41334</v>
      </c>
      <c r="FI5" s="105">
        <v>41365</v>
      </c>
      <c r="FJ5" s="105">
        <v>41395</v>
      </c>
      <c r="FK5" s="105">
        <v>41426</v>
      </c>
      <c r="FL5" s="105">
        <v>41456</v>
      </c>
      <c r="FM5" s="105">
        <v>41487</v>
      </c>
      <c r="FN5" s="105">
        <v>41518</v>
      </c>
      <c r="FO5" s="105">
        <v>41548</v>
      </c>
      <c r="FP5" s="105">
        <v>41579</v>
      </c>
      <c r="FQ5" s="105">
        <v>41609</v>
      </c>
      <c r="FR5" s="105">
        <v>41641</v>
      </c>
      <c r="FS5" s="105">
        <v>41672</v>
      </c>
      <c r="FT5" s="105">
        <v>41700</v>
      </c>
    </row>
    <row r="6" spans="2:4" ht="16.5" thickBot="1">
      <c r="B6" s="224" t="s">
        <v>682</v>
      </c>
      <c r="C6" s="225"/>
      <c r="D6" s="159">
        <v>40148</v>
      </c>
    </row>
    <row r="7" ht="13.5" thickBot="1"/>
    <row r="8" spans="2:4" ht="16.5" thickBot="1">
      <c r="B8" s="224" t="s">
        <v>683</v>
      </c>
      <c r="C8" s="225"/>
      <c r="D8" s="160" t="s">
        <v>686</v>
      </c>
    </row>
    <row r="10" spans="2:5" ht="12.75">
      <c r="B10" s="389" t="s">
        <v>684</v>
      </c>
      <c r="C10" s="389"/>
      <c r="D10" s="389"/>
      <c r="E10" s="389"/>
    </row>
    <row r="12" spans="2:6" ht="12.75">
      <c r="B12" s="62" t="s">
        <v>378</v>
      </c>
      <c r="C12" s="62" t="s">
        <v>667</v>
      </c>
      <c r="D12" s="386" t="s">
        <v>668</v>
      </c>
      <c r="E12" s="387"/>
      <c r="F12" s="388"/>
    </row>
    <row r="13" spans="2:6" ht="12.75">
      <c r="B13" s="62"/>
      <c r="C13" s="62"/>
      <c r="D13" s="62" t="s">
        <v>686</v>
      </c>
      <c r="E13" s="62" t="s">
        <v>687</v>
      </c>
      <c r="F13" s="62" t="s">
        <v>688</v>
      </c>
    </row>
    <row r="14" spans="2:6" ht="12.75">
      <c r="B14" s="161">
        <v>1</v>
      </c>
      <c r="C14" s="162" t="s">
        <v>669</v>
      </c>
      <c r="D14" s="162">
        <v>2</v>
      </c>
      <c r="E14" s="162">
        <v>2</v>
      </c>
      <c r="F14" s="162">
        <v>4</v>
      </c>
    </row>
    <row r="15" spans="2:6" ht="12.75">
      <c r="B15" s="161">
        <v>2</v>
      </c>
      <c r="C15" s="162" t="s">
        <v>670</v>
      </c>
      <c r="D15" s="162">
        <v>3</v>
      </c>
      <c r="E15" s="162">
        <v>2</v>
      </c>
      <c r="F15" s="162">
        <v>2</v>
      </c>
    </row>
    <row r="16" spans="2:6" ht="12.75">
      <c r="B16" s="161">
        <v>3</v>
      </c>
      <c r="C16" s="162" t="s">
        <v>671</v>
      </c>
      <c r="D16" s="162">
        <v>2</v>
      </c>
      <c r="E16" s="162">
        <v>1</v>
      </c>
      <c r="F16" s="162">
        <v>2</v>
      </c>
    </row>
    <row r="17" spans="2:6" ht="12.75">
      <c r="B17" s="161">
        <v>4</v>
      </c>
      <c r="C17" s="162" t="s">
        <v>672</v>
      </c>
      <c r="D17" s="162">
        <v>1</v>
      </c>
      <c r="E17" s="162">
        <v>1</v>
      </c>
      <c r="F17" s="162">
        <v>1</v>
      </c>
    </row>
    <row r="18" spans="2:6" ht="12.75">
      <c r="B18" s="161">
        <v>5</v>
      </c>
      <c r="C18" s="162" t="s">
        <v>673</v>
      </c>
      <c r="D18" s="162">
        <v>3</v>
      </c>
      <c r="E18" s="162">
        <v>2.5</v>
      </c>
      <c r="F18" s="162">
        <v>3.5</v>
      </c>
    </row>
    <row r="19" spans="2:6" ht="12.75">
      <c r="B19" s="161">
        <v>6</v>
      </c>
      <c r="C19" s="162" t="s">
        <v>674</v>
      </c>
      <c r="D19" s="162">
        <v>4</v>
      </c>
      <c r="E19" s="162">
        <v>2</v>
      </c>
      <c r="F19" s="162">
        <v>8</v>
      </c>
    </row>
    <row r="20" spans="2:6" ht="12.75">
      <c r="B20" s="161">
        <v>7</v>
      </c>
      <c r="C20" s="162" t="s">
        <v>675</v>
      </c>
      <c r="D20" s="162">
        <v>2</v>
      </c>
      <c r="E20" s="162">
        <v>0</v>
      </c>
      <c r="F20" s="162">
        <v>2</v>
      </c>
    </row>
    <row r="21" spans="2:6" ht="12.75">
      <c r="B21" s="161">
        <v>8</v>
      </c>
      <c r="C21" s="162" t="s">
        <v>676</v>
      </c>
      <c r="D21" s="162">
        <v>2</v>
      </c>
      <c r="E21" s="162">
        <v>1</v>
      </c>
      <c r="F21" s="162">
        <v>1</v>
      </c>
    </row>
    <row r="22" spans="2:6" ht="12.75">
      <c r="B22" s="161">
        <v>9</v>
      </c>
      <c r="C22" s="162" t="s">
        <v>677</v>
      </c>
      <c r="D22" s="162">
        <v>0</v>
      </c>
      <c r="E22" s="162">
        <v>0</v>
      </c>
      <c r="F22" s="162">
        <v>2</v>
      </c>
    </row>
    <row r="23" spans="2:6" ht="12.75">
      <c r="B23" s="161">
        <v>10</v>
      </c>
      <c r="C23" s="162" t="s">
        <v>678</v>
      </c>
      <c r="D23" s="162">
        <v>0</v>
      </c>
      <c r="E23" s="162">
        <v>1</v>
      </c>
      <c r="F23" s="162">
        <v>0</v>
      </c>
    </row>
    <row r="24" spans="2:6" ht="12.75">
      <c r="B24" s="161">
        <v>11</v>
      </c>
      <c r="C24" s="162" t="s">
        <v>673</v>
      </c>
      <c r="D24" s="162">
        <v>5</v>
      </c>
      <c r="E24" s="162">
        <v>3</v>
      </c>
      <c r="F24" s="162">
        <v>7</v>
      </c>
    </row>
    <row r="25" spans="2:6" ht="12.75">
      <c r="B25" s="161">
        <v>12</v>
      </c>
      <c r="C25" s="162" t="s">
        <v>679</v>
      </c>
      <c r="D25" s="162">
        <v>4</v>
      </c>
      <c r="E25" s="162">
        <v>0</v>
      </c>
      <c r="F25" s="162">
        <v>4</v>
      </c>
    </row>
    <row r="26" spans="2:6" ht="12.75">
      <c r="B26" s="161">
        <v>13</v>
      </c>
      <c r="C26" s="162" t="s">
        <v>680</v>
      </c>
      <c r="D26" s="162">
        <v>1</v>
      </c>
      <c r="E26" s="162">
        <v>0</v>
      </c>
      <c r="F26" s="162">
        <v>1</v>
      </c>
    </row>
    <row r="27" spans="2:6" ht="12.75">
      <c r="B27" s="161">
        <v>14</v>
      </c>
      <c r="C27" s="162" t="s">
        <v>681</v>
      </c>
      <c r="D27" s="162">
        <v>1</v>
      </c>
      <c r="E27" s="162">
        <v>0</v>
      </c>
      <c r="F27" s="162">
        <v>1</v>
      </c>
    </row>
    <row r="28" spans="2:6" ht="12.75">
      <c r="B28" s="161">
        <v>15</v>
      </c>
      <c r="C28" s="162" t="s">
        <v>673</v>
      </c>
      <c r="D28" s="162">
        <v>8</v>
      </c>
      <c r="E28" s="162">
        <v>0</v>
      </c>
      <c r="F28" s="162">
        <v>8</v>
      </c>
    </row>
    <row r="30" spans="2:15" ht="30.75" customHeight="1">
      <c r="B30" s="390" t="s">
        <v>701</v>
      </c>
      <c r="C30" s="391"/>
      <c r="D30" s="392"/>
      <c r="N30" t="s">
        <v>762</v>
      </c>
      <c r="O30">
        <v>0</v>
      </c>
    </row>
    <row r="31" spans="14:15" ht="12.75">
      <c r="N31" t="s">
        <v>703</v>
      </c>
      <c r="O31">
        <v>1</v>
      </c>
    </row>
    <row r="32" spans="2:15" ht="18" hidden="1">
      <c r="B32" s="235" t="s">
        <v>763</v>
      </c>
      <c r="C32" s="236"/>
      <c r="D32" s="235">
        <f>SUMIF(Summary!D7:F7,Computation_Sheet!D8,Summary!D8:F8)</f>
        <v>410.15918280232364</v>
      </c>
      <c r="N32" t="s">
        <v>704</v>
      </c>
      <c r="O32">
        <v>-1</v>
      </c>
    </row>
    <row r="33" spans="2:4" s="2" customFormat="1" ht="19.5" customHeight="1">
      <c r="B33" s="243" t="s">
        <v>310</v>
      </c>
      <c r="C33" s="243" t="s">
        <v>771</v>
      </c>
      <c r="D33" s="243" t="s">
        <v>311</v>
      </c>
    </row>
    <row r="34" spans="2:4" ht="12.75">
      <c r="B34" s="241">
        <v>1</v>
      </c>
      <c r="C34" s="242" t="s">
        <v>690</v>
      </c>
      <c r="D34" s="242" t="s">
        <v>400</v>
      </c>
    </row>
    <row r="35" spans="2:4" ht="12.75">
      <c r="B35" s="241">
        <v>2</v>
      </c>
      <c r="C35" s="242" t="s">
        <v>691</v>
      </c>
      <c r="D35" s="242" t="s">
        <v>401</v>
      </c>
    </row>
    <row r="36" spans="2:4" ht="12.75">
      <c r="B36" s="241">
        <v>3</v>
      </c>
      <c r="C36" s="242" t="s">
        <v>692</v>
      </c>
      <c r="D36" s="242" t="s">
        <v>402</v>
      </c>
    </row>
    <row r="37" spans="2:4" ht="12.75">
      <c r="B37" s="241">
        <v>4</v>
      </c>
      <c r="C37" s="242" t="s">
        <v>693</v>
      </c>
      <c r="D37" s="242" t="s">
        <v>403</v>
      </c>
    </row>
    <row r="38" spans="2:4" ht="12.75">
      <c r="B38" s="241">
        <v>5</v>
      </c>
      <c r="C38" s="242" t="s">
        <v>694</v>
      </c>
      <c r="D38" s="242" t="s">
        <v>404</v>
      </c>
    </row>
    <row r="39" spans="2:4" ht="12.75">
      <c r="B39" s="241">
        <v>6</v>
      </c>
      <c r="C39" s="242" t="s">
        <v>695</v>
      </c>
      <c r="D39" s="242" t="s">
        <v>405</v>
      </c>
    </row>
    <row r="40" spans="2:4" ht="12.75">
      <c r="B40" s="241">
        <v>7</v>
      </c>
      <c r="C40" s="242" t="s">
        <v>696</v>
      </c>
      <c r="D40" s="242" t="s">
        <v>406</v>
      </c>
    </row>
    <row r="41" spans="2:4" ht="12.75">
      <c r="B41" s="241">
        <v>8</v>
      </c>
      <c r="C41" s="242" t="s">
        <v>697</v>
      </c>
      <c r="D41" s="242" t="s">
        <v>407</v>
      </c>
    </row>
    <row r="42" spans="2:4" ht="12.75">
      <c r="B42" s="241">
        <v>9</v>
      </c>
      <c r="C42" s="242" t="s">
        <v>698</v>
      </c>
      <c r="D42" s="242" t="s">
        <v>408</v>
      </c>
    </row>
    <row r="43" spans="2:4" ht="12.75">
      <c r="B43" s="241">
        <v>10</v>
      </c>
      <c r="C43" s="242" t="s">
        <v>699</v>
      </c>
      <c r="D43" s="242" t="s">
        <v>409</v>
      </c>
    </row>
    <row r="44" spans="2:4" ht="12.75">
      <c r="B44" s="241">
        <v>11</v>
      </c>
      <c r="C44" s="242" t="s">
        <v>770</v>
      </c>
      <c r="D44" s="242" t="s">
        <v>769</v>
      </c>
    </row>
    <row r="45" spans="2:4" ht="15.75" customHeight="1">
      <c r="B45" s="239"/>
      <c r="C45" s="240"/>
      <c r="D45" s="239"/>
    </row>
    <row r="46" spans="2:4" ht="6" customHeight="1" hidden="1">
      <c r="B46" s="232"/>
      <c r="C46" s="233"/>
      <c r="D46" s="232"/>
    </row>
    <row r="47" spans="2:3" ht="12.75">
      <c r="B47" s="389" t="s">
        <v>700</v>
      </c>
      <c r="C47" s="389"/>
    </row>
    <row r="49" spans="2:5" ht="19.5" customHeight="1">
      <c r="B49" s="104" t="s">
        <v>310</v>
      </c>
      <c r="C49" s="104" t="s">
        <v>705</v>
      </c>
      <c r="D49" s="180" t="s">
        <v>706</v>
      </c>
      <c r="E49" s="180" t="s">
        <v>764</v>
      </c>
    </row>
    <row r="50" spans="2:13" ht="19.5" customHeight="1" hidden="1">
      <c r="B50" s="104"/>
      <c r="C50" s="104" t="s">
        <v>707</v>
      </c>
      <c r="D50" s="180"/>
      <c r="E50" s="179"/>
      <c r="M50" s="231" t="s">
        <v>690</v>
      </c>
    </row>
    <row r="51" spans="2:13" ht="12.75">
      <c r="B51" s="228">
        <v>1</v>
      </c>
      <c r="C51" s="230" t="s">
        <v>690</v>
      </c>
      <c r="D51" s="183" t="s">
        <v>762</v>
      </c>
      <c r="E51" s="234">
        <f>SUMIF(Summary!$D$13:$N$13,Computation_Sheet!C51,Summary!$D$15:$N$15)*SUMIF(Computation_Sheet!$N$30:$N$32,Computation_Sheet!D51,Computation_Sheet!$O$30:$O$32)</f>
        <v>0</v>
      </c>
      <c r="M51" s="231" t="s">
        <v>691</v>
      </c>
    </row>
    <row r="52" spans="2:13" ht="12.75">
      <c r="B52" s="229">
        <v>2</v>
      </c>
      <c r="C52" s="230" t="s">
        <v>690</v>
      </c>
      <c r="D52" s="183" t="s">
        <v>762</v>
      </c>
      <c r="E52" s="234">
        <f>SUMIF(Summary!$D$13:$N$13,Computation_Sheet!C52,Summary!$D$15:$N$15)*SUMIF(Computation_Sheet!$N$30:$N$32,Computation_Sheet!D52,Computation_Sheet!$O$30:$O$32)</f>
        <v>0</v>
      </c>
      <c r="M52" s="231" t="s">
        <v>692</v>
      </c>
    </row>
    <row r="53" spans="2:13" ht="12.75">
      <c r="B53" s="229">
        <v>3</v>
      </c>
      <c r="C53" s="230" t="s">
        <v>692</v>
      </c>
      <c r="D53" s="183" t="s">
        <v>762</v>
      </c>
      <c r="E53" s="234">
        <f>SUMIF(Summary!$D$13:$N$13,Computation_Sheet!C53,Summary!$D$15:$N$15)*SUMIF(Computation_Sheet!$N$30:$N$32,Computation_Sheet!D53,Computation_Sheet!$O$30:$O$32)</f>
        <v>0</v>
      </c>
      <c r="M53" s="231" t="s">
        <v>693</v>
      </c>
    </row>
    <row r="54" spans="2:13" ht="12.75">
      <c r="B54" s="229">
        <v>4</v>
      </c>
      <c r="C54" s="230" t="s">
        <v>690</v>
      </c>
      <c r="D54" s="183" t="s">
        <v>762</v>
      </c>
      <c r="E54" s="234">
        <f>SUMIF(Summary!$D$13:$N$13,Computation_Sheet!C54,Summary!$D$15:$N$15)*SUMIF(Computation_Sheet!$N$30:$N$32,Computation_Sheet!D54,Computation_Sheet!$O$30:$O$32)</f>
        <v>0</v>
      </c>
      <c r="M54" s="231" t="s">
        <v>694</v>
      </c>
    </row>
    <row r="55" spans="2:13" ht="12.75">
      <c r="B55" s="228">
        <v>5</v>
      </c>
      <c r="C55" s="230" t="s">
        <v>690</v>
      </c>
      <c r="D55" s="183" t="s">
        <v>762</v>
      </c>
      <c r="E55" s="234">
        <f>SUMIF(Summary!$D$13:$N$13,Computation_Sheet!C55,Summary!$D$15:$N$15)*SUMIF(Computation_Sheet!$N$30:$N$32,Computation_Sheet!D55,Computation_Sheet!$O$30:$O$32)</f>
        <v>0</v>
      </c>
      <c r="M55" s="231" t="s">
        <v>695</v>
      </c>
    </row>
    <row r="56" spans="2:13" ht="12.75">
      <c r="B56" s="229">
        <v>6</v>
      </c>
      <c r="C56" s="230" t="s">
        <v>690</v>
      </c>
      <c r="D56" s="183" t="s">
        <v>762</v>
      </c>
      <c r="E56" s="234">
        <f>SUMIF(Summary!$D$13:$N$13,Computation_Sheet!C56,Summary!$D$15:$N$15)*SUMIF(Computation_Sheet!$N$30:$N$32,Computation_Sheet!D56,Computation_Sheet!$O$30:$O$32)</f>
        <v>0</v>
      </c>
      <c r="M56" s="231" t="s">
        <v>696</v>
      </c>
    </row>
    <row r="57" spans="2:13" ht="12.75">
      <c r="B57" s="229">
        <v>7</v>
      </c>
      <c r="C57" s="230" t="s">
        <v>690</v>
      </c>
      <c r="D57" s="183" t="s">
        <v>762</v>
      </c>
      <c r="E57" s="234">
        <f>SUMIF(Summary!$D$13:$N$13,Computation_Sheet!C57,Summary!$D$15:$N$15)*SUMIF(Computation_Sheet!$N$30:$N$32,Computation_Sheet!D57,Computation_Sheet!$O$30:$O$32)</f>
        <v>0</v>
      </c>
      <c r="M57" s="231" t="s">
        <v>697</v>
      </c>
    </row>
    <row r="58" spans="2:13" ht="12.75">
      <c r="B58" s="229">
        <v>8</v>
      </c>
      <c r="C58" s="230" t="s">
        <v>692</v>
      </c>
      <c r="D58" s="183" t="s">
        <v>762</v>
      </c>
      <c r="E58" s="234">
        <f>SUMIF(Summary!$D$13:$N$13,Computation_Sheet!C58,Summary!$D$15:$N$15)*SUMIF(Computation_Sheet!$N$30:$N$32,Computation_Sheet!D58,Computation_Sheet!$O$30:$O$32)</f>
        <v>0</v>
      </c>
      <c r="M58" s="231" t="s">
        <v>698</v>
      </c>
    </row>
    <row r="59" spans="2:13" ht="12.75">
      <c r="B59" s="228">
        <v>9</v>
      </c>
      <c r="C59" s="230" t="s">
        <v>690</v>
      </c>
      <c r="D59" s="183" t="s">
        <v>762</v>
      </c>
      <c r="E59" s="234">
        <f>SUMIF(Summary!$D$13:$N$13,Computation_Sheet!C59,Summary!$D$15:$N$15)*SUMIF(Computation_Sheet!$N$30:$N$32,Computation_Sheet!D59,Computation_Sheet!$O$30:$O$32)</f>
        <v>0</v>
      </c>
      <c r="M59" s="231" t="s">
        <v>699</v>
      </c>
    </row>
    <row r="60" spans="2:5" ht="12.75">
      <c r="B60" s="229">
        <v>10</v>
      </c>
      <c r="C60" s="230" t="s">
        <v>699</v>
      </c>
      <c r="D60" s="183" t="s">
        <v>762</v>
      </c>
      <c r="E60" s="234">
        <f>SUMIF(Summary!$D$13:$N$13,Computation_Sheet!C60,Summary!$D$15:$N$15)*SUMIF(Computation_Sheet!$N$30:$N$32,Computation_Sheet!D60,Computation_Sheet!$O$30:$O$32)</f>
        <v>0</v>
      </c>
    </row>
    <row r="61" spans="2:5" ht="12.75">
      <c r="B61" s="229">
        <v>11</v>
      </c>
      <c r="C61" s="230" t="s">
        <v>699</v>
      </c>
      <c r="D61" s="183" t="s">
        <v>762</v>
      </c>
      <c r="E61" s="234">
        <f>SUMIF(Summary!$D$13:$N$13,Computation_Sheet!C61,Summary!$D$15:$N$15)*SUMIF(Computation_Sheet!$N$30:$N$32,Computation_Sheet!D61,Computation_Sheet!$O$30:$O$32)</f>
        <v>0</v>
      </c>
    </row>
    <row r="63" spans="2:4" ht="18">
      <c r="B63" s="181" t="s">
        <v>765</v>
      </c>
      <c r="C63" s="182"/>
      <c r="D63" s="181">
        <f>SUM(D32,E51:E60)</f>
        <v>410.15918280232364</v>
      </c>
    </row>
  </sheetData>
  <sheetProtection/>
  <mergeCells count="4">
    <mergeCell ref="D12:F12"/>
    <mergeCell ref="B10:E10"/>
    <mergeCell ref="B47:C47"/>
    <mergeCell ref="B30:D30"/>
  </mergeCells>
  <dataValidations count="5">
    <dataValidation type="list" allowBlank="1" showInputMessage="1" showErrorMessage="1" sqref="D52:D61">
      <formula1>$N$30:$N$46</formula1>
    </dataValidation>
    <dataValidation type="list" allowBlank="1" showInputMessage="1" showErrorMessage="1" sqref="C51:C61">
      <formula1>$M$50:$M$59</formula1>
    </dataValidation>
    <dataValidation type="list" allowBlank="1" showInputMessage="1" showErrorMessage="1" sqref="D6">
      <formula1>$AD$5:$FT$5</formula1>
    </dataValidation>
    <dataValidation type="list" allowBlank="1" showInputMessage="1" showErrorMessage="1" sqref="D8">
      <formula1>$D$13:$F$13</formula1>
    </dataValidation>
    <dataValidation type="list" allowBlank="1" showInputMessage="1" showErrorMessage="1" sqref="D51">
      <formula1>$N$30:$N$33</formula1>
    </dataValidation>
  </dataValidations>
  <printOptions/>
  <pageMargins left="0.75" right="0.75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17"/>
  <sheetViews>
    <sheetView zoomScale="75" zoomScaleNormal="75" zoomScalePageLayoutView="0" workbookViewId="0" topLeftCell="A1">
      <pane xSplit="2" ySplit="7" topLeftCell="C8" activePane="bottomRight" state="frozen"/>
      <selection pane="topLeft" activeCell="H19" sqref="H19"/>
      <selection pane="topRight" activeCell="H19" sqref="H19"/>
      <selection pane="bottomLeft" activeCell="H19" sqref="H19"/>
      <selection pane="bottomRight" activeCell="H19" sqref="H19:H20"/>
    </sheetView>
  </sheetViews>
  <sheetFormatPr defaultColWidth="9.140625" defaultRowHeight="12.75" outlineLevelRow="1"/>
  <cols>
    <col min="1" max="1" width="7.28125" style="73" customWidth="1"/>
    <col min="2" max="2" width="55.421875" style="86" customWidth="1"/>
    <col min="3" max="3" width="11.421875" style="214" customWidth="1"/>
    <col min="4" max="4" width="3.8515625" style="73" customWidth="1"/>
    <col min="5" max="5" width="17.00390625" style="73" customWidth="1"/>
    <col min="6" max="6" width="17.7109375" style="73" customWidth="1"/>
    <col min="7" max="8" width="13.57421875" style="73" customWidth="1"/>
    <col min="9" max="9" width="17.421875" style="75" customWidth="1"/>
    <col min="10" max="10" width="15.00390625" style="75" customWidth="1"/>
    <col min="11" max="11" width="14.00390625" style="75" customWidth="1"/>
    <col min="12" max="12" width="12.7109375" style="75" customWidth="1"/>
    <col min="13" max="13" width="14.00390625" style="75" customWidth="1"/>
    <col min="14" max="14" width="14.8515625" style="76" customWidth="1"/>
    <col min="15" max="15" width="9.7109375" style="76" bestFit="1" customWidth="1"/>
    <col min="16" max="16" width="9.140625" style="76" customWidth="1"/>
    <col min="17" max="17" width="31.57421875" style="76" customWidth="1"/>
    <col min="18" max="16384" width="9.140625" style="76" customWidth="1"/>
  </cols>
  <sheetData>
    <row r="1" spans="1:3" s="212" customFormat="1" ht="18">
      <c r="A1" s="209" t="str">
        <f>Name_Company</f>
        <v>CERC</v>
      </c>
      <c r="B1" s="210" t="s">
        <v>89</v>
      </c>
      <c r="C1" s="56"/>
    </row>
    <row r="2" spans="1:3" s="212" customFormat="1" ht="18">
      <c r="A2" s="209" t="str">
        <f>Name_Project</f>
        <v>Capital Cost Benchmarking</v>
      </c>
      <c r="B2" s="210"/>
      <c r="C2" s="56"/>
    </row>
    <row r="3" spans="1:3" s="212" customFormat="1" ht="18">
      <c r="A3" s="209" t="str">
        <f>Name_Model</f>
        <v>Transmission Substations</v>
      </c>
      <c r="B3" s="210"/>
      <c r="C3" s="56"/>
    </row>
    <row r="4" spans="2:15" ht="15.75">
      <c r="B4" s="93"/>
      <c r="C4" s="213"/>
      <c r="D4" s="74"/>
      <c r="E4" s="74"/>
      <c r="F4" s="74"/>
      <c r="G4" s="74"/>
      <c r="H4" s="74"/>
      <c r="M4" s="76"/>
      <c r="O4"/>
    </row>
    <row r="5" spans="1:15" ht="84.75" customHeight="1">
      <c r="A5" s="99"/>
      <c r="B5" s="77" t="s">
        <v>328</v>
      </c>
      <c r="C5" s="56"/>
      <c r="D5" s="77"/>
      <c r="E5" s="77" t="s">
        <v>742</v>
      </c>
      <c r="F5" s="77" t="s">
        <v>743</v>
      </c>
      <c r="G5" s="77" t="s">
        <v>744</v>
      </c>
      <c r="H5" s="77" t="s">
        <v>745</v>
      </c>
      <c r="I5" s="77" t="s">
        <v>746</v>
      </c>
      <c r="J5" s="77" t="s">
        <v>747</v>
      </c>
      <c r="K5" s="77" t="s">
        <v>748</v>
      </c>
      <c r="L5" s="77" t="s">
        <v>749</v>
      </c>
      <c r="M5" s="77" t="s">
        <v>761</v>
      </c>
      <c r="N5" s="221" t="s">
        <v>750</v>
      </c>
      <c r="O5" s="32"/>
    </row>
    <row r="6" spans="1:15" ht="51" customHeight="1">
      <c r="A6" s="99"/>
      <c r="B6" s="77" t="s">
        <v>0</v>
      </c>
      <c r="C6" s="56"/>
      <c r="D6" s="77"/>
      <c r="E6" s="77" t="s">
        <v>1</v>
      </c>
      <c r="F6" s="77" t="s">
        <v>2</v>
      </c>
      <c r="G6" s="77" t="s">
        <v>2</v>
      </c>
      <c r="H6" s="77" t="s">
        <v>3</v>
      </c>
      <c r="I6" s="77" t="s">
        <v>4</v>
      </c>
      <c r="J6" s="77" t="s">
        <v>325</v>
      </c>
      <c r="K6" s="77" t="s">
        <v>326</v>
      </c>
      <c r="L6" s="77" t="s">
        <v>5</v>
      </c>
      <c r="M6" s="77" t="s">
        <v>327</v>
      </c>
      <c r="N6" s="221" t="s">
        <v>741</v>
      </c>
      <c r="O6" s="32"/>
    </row>
    <row r="7" spans="1:15" ht="30.75" customHeight="1">
      <c r="A7" s="99"/>
      <c r="B7" s="77" t="s">
        <v>847</v>
      </c>
      <c r="C7" s="56"/>
      <c r="D7" s="89"/>
      <c r="E7" s="91">
        <v>39569</v>
      </c>
      <c r="F7" s="91">
        <v>39569</v>
      </c>
      <c r="G7" s="91">
        <v>39569</v>
      </c>
      <c r="H7" s="91">
        <v>38231</v>
      </c>
      <c r="I7" s="91">
        <v>39661</v>
      </c>
      <c r="J7" s="91">
        <v>39661</v>
      </c>
      <c r="K7" s="91">
        <v>39753</v>
      </c>
      <c r="L7" s="91">
        <v>39753</v>
      </c>
      <c r="M7" s="91">
        <v>38231</v>
      </c>
      <c r="N7" s="91">
        <v>39753</v>
      </c>
      <c r="O7" s="91">
        <v>39814</v>
      </c>
    </row>
    <row r="8" spans="1:10" ht="18.75" customHeight="1">
      <c r="A8" s="99"/>
      <c r="B8" s="87"/>
      <c r="D8" s="78"/>
      <c r="E8" s="78"/>
      <c r="F8" s="78"/>
      <c r="G8" s="78"/>
      <c r="H8" s="78"/>
      <c r="I8" s="79"/>
      <c r="J8" s="79"/>
    </row>
    <row r="9" spans="2:8" ht="18">
      <c r="B9" s="210" t="s">
        <v>6</v>
      </c>
      <c r="C9" s="215" t="s">
        <v>381</v>
      </c>
      <c r="D9" s="80"/>
      <c r="E9" s="80"/>
      <c r="F9" s="80"/>
      <c r="G9" s="80"/>
      <c r="H9" s="80"/>
    </row>
    <row r="10" spans="1:2" ht="15.75">
      <c r="A10" s="126">
        <v>1</v>
      </c>
      <c r="B10" s="124" t="s">
        <v>7</v>
      </c>
    </row>
    <row r="11" spans="1:14" ht="28.5">
      <c r="A11" s="127" t="s">
        <v>8</v>
      </c>
      <c r="B11" s="125" t="s">
        <v>9</v>
      </c>
      <c r="C11" s="214" t="s">
        <v>10</v>
      </c>
      <c r="D11" s="3"/>
      <c r="E11" s="196">
        <v>2052.4168062857143</v>
      </c>
      <c r="F11" s="196">
        <v>2211.2593513285715</v>
      </c>
      <c r="G11" s="196">
        <v>2171.2993513285714</v>
      </c>
      <c r="H11" s="196">
        <v>1321.2490684999998</v>
      </c>
      <c r="I11" s="197"/>
      <c r="J11" s="80"/>
      <c r="K11" s="80"/>
      <c r="L11" s="80"/>
      <c r="M11" s="80"/>
      <c r="N11" s="198"/>
    </row>
    <row r="12" spans="1:14" ht="28.5">
      <c r="A12" s="127" t="s">
        <v>11</v>
      </c>
      <c r="B12" s="125" t="s">
        <v>12</v>
      </c>
      <c r="C12" s="214" t="s">
        <v>10</v>
      </c>
      <c r="D12" s="3"/>
      <c r="E12" s="253">
        <v>414.69</v>
      </c>
      <c r="F12" s="138"/>
      <c r="G12" s="138"/>
      <c r="H12" s="138"/>
      <c r="I12" s="80"/>
      <c r="J12" s="80"/>
      <c r="K12" s="80"/>
      <c r="L12" s="80"/>
      <c r="M12" s="80"/>
      <c r="N12" s="198"/>
    </row>
    <row r="13" spans="1:14" ht="28.5">
      <c r="A13" s="127" t="s">
        <v>13</v>
      </c>
      <c r="B13" s="125" t="s">
        <v>708</v>
      </c>
      <c r="C13" s="214" t="s">
        <v>10</v>
      </c>
      <c r="D13" s="3"/>
      <c r="E13" s="253">
        <v>807.06</v>
      </c>
      <c r="F13" s="138"/>
      <c r="G13" s="138"/>
      <c r="H13" s="138"/>
      <c r="I13" s="80"/>
      <c r="J13" s="80"/>
      <c r="K13" s="80"/>
      <c r="L13" s="80"/>
      <c r="M13" s="80"/>
      <c r="N13" s="198"/>
    </row>
    <row r="14" spans="1:14" ht="15">
      <c r="A14" s="127"/>
      <c r="B14" s="125"/>
      <c r="D14" s="3"/>
      <c r="E14" s="138"/>
      <c r="F14" s="138"/>
      <c r="G14" s="138"/>
      <c r="H14" s="138"/>
      <c r="I14" s="80"/>
      <c r="J14" s="80"/>
      <c r="K14" s="80"/>
      <c r="L14" s="80"/>
      <c r="M14" s="80"/>
      <c r="N14" s="198"/>
    </row>
    <row r="15" spans="1:14" ht="15.75">
      <c r="A15" s="126">
        <v>2</v>
      </c>
      <c r="B15" s="124" t="s">
        <v>15</v>
      </c>
      <c r="D15" s="3"/>
      <c r="E15" s="138"/>
      <c r="F15" s="138"/>
      <c r="G15" s="138"/>
      <c r="H15" s="138"/>
      <c r="I15" s="80"/>
      <c r="J15" s="80"/>
      <c r="K15" s="80"/>
      <c r="L15" s="80"/>
      <c r="M15" s="80"/>
      <c r="N15" s="198"/>
    </row>
    <row r="16" spans="1:14" ht="15">
      <c r="A16" s="127" t="s">
        <v>8</v>
      </c>
      <c r="B16" s="125" t="s">
        <v>16</v>
      </c>
      <c r="C16" s="214" t="s">
        <v>10</v>
      </c>
      <c r="D16" s="3"/>
      <c r="E16" s="138"/>
      <c r="F16" s="138"/>
      <c r="G16" s="138"/>
      <c r="H16" s="138"/>
      <c r="I16" s="80"/>
      <c r="J16" s="80"/>
      <c r="K16" s="80"/>
      <c r="L16" s="80"/>
      <c r="M16" s="80"/>
      <c r="N16" s="198"/>
    </row>
    <row r="17" spans="1:14" ht="15">
      <c r="A17" s="127" t="s">
        <v>11</v>
      </c>
      <c r="B17" s="125" t="s">
        <v>17</v>
      </c>
      <c r="C17" s="214" t="s">
        <v>10</v>
      </c>
      <c r="D17" s="3"/>
      <c r="E17" s="138"/>
      <c r="F17" s="138"/>
      <c r="G17" s="138"/>
      <c r="H17" s="196">
        <v>311.81254065894</v>
      </c>
      <c r="I17" s="80"/>
      <c r="J17" s="80"/>
      <c r="K17" s="80"/>
      <c r="L17" s="80"/>
      <c r="M17" s="80"/>
      <c r="N17" s="198"/>
    </row>
    <row r="18" spans="1:14" ht="15">
      <c r="A18" s="127" t="s">
        <v>13</v>
      </c>
      <c r="B18" s="125" t="s">
        <v>18</v>
      </c>
      <c r="C18" s="214" t="s">
        <v>10</v>
      </c>
      <c r="D18" s="3"/>
      <c r="E18" s="253">
        <v>320.17</v>
      </c>
      <c r="F18" s="138"/>
      <c r="G18" s="138"/>
      <c r="H18" s="138"/>
      <c r="I18" s="80"/>
      <c r="J18" s="80"/>
      <c r="K18" s="80"/>
      <c r="L18" s="80"/>
      <c r="M18" s="80"/>
      <c r="N18" s="198"/>
    </row>
    <row r="19" spans="1:14" ht="15">
      <c r="A19" s="127" t="s">
        <v>19</v>
      </c>
      <c r="B19" s="125" t="s">
        <v>20</v>
      </c>
      <c r="C19" s="214" t="s">
        <v>10</v>
      </c>
      <c r="D19" s="3"/>
      <c r="E19" s="138"/>
      <c r="F19" s="138"/>
      <c r="G19" s="138"/>
      <c r="H19" s="138">
        <v>54.09</v>
      </c>
      <c r="I19" s="80"/>
      <c r="J19" s="80"/>
      <c r="K19" s="80"/>
      <c r="L19" s="80"/>
      <c r="M19" s="80"/>
      <c r="N19" s="198"/>
    </row>
    <row r="20" spans="1:14" ht="15">
      <c r="A20" s="127" t="s">
        <v>21</v>
      </c>
      <c r="B20" s="125" t="s">
        <v>22</v>
      </c>
      <c r="C20" s="214" t="s">
        <v>10</v>
      </c>
      <c r="D20" s="3"/>
      <c r="E20" s="138"/>
      <c r="F20" s="138"/>
      <c r="G20" s="138"/>
      <c r="H20" s="138">
        <v>1.19</v>
      </c>
      <c r="I20" s="80"/>
      <c r="J20" s="80"/>
      <c r="K20" s="80"/>
      <c r="L20" s="80"/>
      <c r="M20" s="80"/>
      <c r="N20" s="198"/>
    </row>
    <row r="21" spans="1:14" ht="15">
      <c r="A21" s="127" t="s">
        <v>23</v>
      </c>
      <c r="B21" s="125" t="s">
        <v>24</v>
      </c>
      <c r="C21" s="214" t="s">
        <v>10</v>
      </c>
      <c r="D21" s="3"/>
      <c r="E21" s="253">
        <v>366.83</v>
      </c>
      <c r="F21" s="138"/>
      <c r="G21" s="138"/>
      <c r="H21" s="138"/>
      <c r="I21" s="80"/>
      <c r="J21" s="80"/>
      <c r="K21" s="80"/>
      <c r="L21" s="80"/>
      <c r="M21" s="80"/>
      <c r="N21" s="198"/>
    </row>
    <row r="22" spans="1:14" ht="15">
      <c r="A22" s="127" t="s">
        <v>25</v>
      </c>
      <c r="B22" s="125" t="s">
        <v>26</v>
      </c>
      <c r="C22" s="214" t="s">
        <v>10</v>
      </c>
      <c r="D22" s="3"/>
      <c r="E22" s="253">
        <v>360.39</v>
      </c>
      <c r="F22" s="138"/>
      <c r="G22" s="138"/>
      <c r="H22" s="138"/>
      <c r="I22" s="80"/>
      <c r="J22" s="80"/>
      <c r="K22" s="80"/>
      <c r="L22" s="80"/>
      <c r="M22" s="80"/>
      <c r="N22" s="198"/>
    </row>
    <row r="23" spans="1:14" ht="15">
      <c r="A23" s="127" t="s">
        <v>27</v>
      </c>
      <c r="B23" s="125" t="s">
        <v>28</v>
      </c>
      <c r="C23" s="214" t="s">
        <v>10</v>
      </c>
      <c r="D23" s="3"/>
      <c r="E23" s="253">
        <v>320.17</v>
      </c>
      <c r="F23" s="138"/>
      <c r="G23" s="138"/>
      <c r="H23" s="138"/>
      <c r="I23" s="80"/>
      <c r="J23" s="80"/>
      <c r="K23" s="80"/>
      <c r="L23" s="80"/>
      <c r="M23" s="80"/>
      <c r="N23" s="198"/>
    </row>
    <row r="24" spans="1:14" ht="15">
      <c r="A24" s="127" t="s">
        <v>29</v>
      </c>
      <c r="B24" s="125" t="s">
        <v>30</v>
      </c>
      <c r="C24" s="214" t="s">
        <v>10</v>
      </c>
      <c r="D24" s="3"/>
      <c r="E24" s="253">
        <v>320.17</v>
      </c>
      <c r="F24" s="138"/>
      <c r="G24" s="138"/>
      <c r="H24" s="138"/>
      <c r="I24" s="80"/>
      <c r="J24" s="80"/>
      <c r="K24" s="80"/>
      <c r="L24" s="80"/>
      <c r="M24" s="80"/>
      <c r="N24" s="198"/>
    </row>
    <row r="25" spans="1:14" ht="15">
      <c r="A25" s="127" t="s">
        <v>31</v>
      </c>
      <c r="B25" s="125" t="s">
        <v>32</v>
      </c>
      <c r="C25" s="214" t="s">
        <v>10</v>
      </c>
      <c r="D25" s="3"/>
      <c r="E25" s="253">
        <v>19.42</v>
      </c>
      <c r="F25" s="138"/>
      <c r="G25" s="138"/>
      <c r="H25" s="138"/>
      <c r="I25" s="80"/>
      <c r="J25" s="80"/>
      <c r="K25" s="80"/>
      <c r="L25" s="80"/>
      <c r="M25" s="80"/>
      <c r="N25" s="198"/>
    </row>
    <row r="26" spans="1:14" ht="15">
      <c r="A26" s="127" t="s">
        <v>33</v>
      </c>
      <c r="B26" s="125" t="s">
        <v>34</v>
      </c>
      <c r="C26" s="214" t="s">
        <v>10</v>
      </c>
      <c r="D26" s="3"/>
      <c r="E26" s="253">
        <v>1.28</v>
      </c>
      <c r="F26" s="138"/>
      <c r="G26" s="138"/>
      <c r="H26" s="138"/>
      <c r="I26" s="80"/>
      <c r="J26" s="80"/>
      <c r="K26" s="80"/>
      <c r="L26" s="80"/>
      <c r="M26" s="80"/>
      <c r="N26" s="198"/>
    </row>
    <row r="27" spans="1:14" ht="15">
      <c r="A27" s="127"/>
      <c r="B27" s="125"/>
      <c r="D27" s="3"/>
      <c r="E27" s="138"/>
      <c r="F27" s="138"/>
      <c r="G27" s="138"/>
      <c r="H27" s="138"/>
      <c r="I27" s="80"/>
      <c r="J27" s="80"/>
      <c r="K27" s="80"/>
      <c r="L27" s="80"/>
      <c r="M27" s="80"/>
      <c r="N27" s="198"/>
    </row>
    <row r="28" spans="1:14" ht="15.75">
      <c r="A28" s="126">
        <v>3</v>
      </c>
      <c r="B28" s="124" t="s">
        <v>35</v>
      </c>
      <c r="D28" s="3"/>
      <c r="E28" s="138"/>
      <c r="F28" s="138"/>
      <c r="G28" s="138"/>
      <c r="H28" s="138"/>
      <c r="I28" s="80"/>
      <c r="J28" s="80"/>
      <c r="K28" s="80"/>
      <c r="L28" s="80"/>
      <c r="M28" s="80"/>
      <c r="N28" s="198"/>
    </row>
    <row r="29" spans="1:14" ht="19.5" customHeight="1">
      <c r="A29" s="127" t="s">
        <v>8</v>
      </c>
      <c r="B29" s="125" t="s">
        <v>722</v>
      </c>
      <c r="C29" s="214" t="s">
        <v>10</v>
      </c>
      <c r="D29" s="3"/>
      <c r="E29" s="138"/>
      <c r="F29" s="138"/>
      <c r="G29" s="138"/>
      <c r="H29" s="138"/>
      <c r="I29" s="196">
        <v>209.101666050188</v>
      </c>
      <c r="J29" s="196">
        <v>208.02442030522664</v>
      </c>
      <c r="K29" s="196">
        <v>189.892780755104</v>
      </c>
      <c r="L29" s="196">
        <v>174.9416875124944</v>
      </c>
      <c r="M29" s="196">
        <v>251.10105375599997</v>
      </c>
      <c r="N29" s="204">
        <v>178.06643591628196</v>
      </c>
    </row>
    <row r="30" spans="1:14" ht="21.75" customHeight="1">
      <c r="A30" s="127" t="s">
        <v>11</v>
      </c>
      <c r="B30" s="125" t="s">
        <v>751</v>
      </c>
      <c r="C30" s="214" t="s">
        <v>10</v>
      </c>
      <c r="D30" s="3"/>
      <c r="E30" s="138"/>
      <c r="F30" s="138"/>
      <c r="G30" s="138"/>
      <c r="H30" s="138"/>
      <c r="I30" s="196">
        <v>169.811049506544</v>
      </c>
      <c r="J30" s="196">
        <v>166.64791725331202</v>
      </c>
      <c r="K30" s="196">
        <v>142.61607883375999</v>
      </c>
      <c r="L30" s="196">
        <v>142.17481873026506</v>
      </c>
      <c r="M30" s="196">
        <v>186.288450156</v>
      </c>
      <c r="N30" s="204">
        <v>148.1987593828713</v>
      </c>
    </row>
    <row r="31" spans="1:14" ht="15">
      <c r="A31" s="127" t="s">
        <v>13</v>
      </c>
      <c r="B31" s="125" t="s">
        <v>38</v>
      </c>
      <c r="C31" s="214" t="s">
        <v>10</v>
      </c>
      <c r="D31" s="3"/>
      <c r="E31" s="138"/>
      <c r="F31" s="138"/>
      <c r="G31" s="138"/>
      <c r="H31" s="138"/>
      <c r="I31" s="196">
        <v>31.748661516138668</v>
      </c>
      <c r="J31" s="196">
        <v>31.728111788543995</v>
      </c>
      <c r="K31" s="196">
        <v>47.119641247424</v>
      </c>
      <c r="L31" s="196">
        <v>27.446101616286175</v>
      </c>
      <c r="M31" s="196">
        <v>25.43222705</v>
      </c>
      <c r="N31" s="204">
        <v>27.15078809912554</v>
      </c>
    </row>
    <row r="32" spans="1:14" ht="15">
      <c r="A32" s="127" t="s">
        <v>19</v>
      </c>
      <c r="B32" s="125" t="s">
        <v>752</v>
      </c>
      <c r="C32" s="214" t="s">
        <v>10</v>
      </c>
      <c r="D32" s="3"/>
      <c r="E32" s="138"/>
      <c r="F32" s="138"/>
      <c r="G32" s="138"/>
      <c r="H32" s="138"/>
      <c r="I32" s="196">
        <v>22.043520169173334</v>
      </c>
      <c r="J32" s="196">
        <v>22.028880991893335</v>
      </c>
      <c r="K32" s="196">
        <v>20.039973505888003</v>
      </c>
      <c r="L32" s="196">
        <v>14.499323785270134</v>
      </c>
      <c r="M32" s="196">
        <v>11.786780378</v>
      </c>
      <c r="N32" s="204">
        <v>15.105479269593616</v>
      </c>
    </row>
    <row r="33" spans="1:14" ht="15">
      <c r="A33" s="127" t="s">
        <v>21</v>
      </c>
      <c r="B33" s="125" t="s">
        <v>725</v>
      </c>
      <c r="C33" s="214" t="s">
        <v>10</v>
      </c>
      <c r="D33" s="3"/>
      <c r="E33" s="138"/>
      <c r="F33" s="138"/>
      <c r="G33" s="138"/>
      <c r="H33" s="138"/>
      <c r="I33" s="196">
        <v>33.761972575232</v>
      </c>
      <c r="J33" s="196">
        <v>33.04114413712001</v>
      </c>
      <c r="K33" s="196">
        <v>35.609653634848</v>
      </c>
      <c r="L33" s="196">
        <v>32.890071580832</v>
      </c>
      <c r="M33" s="196">
        <v>20.2582505236</v>
      </c>
      <c r="N33" s="204">
        <v>33.27410939797792</v>
      </c>
    </row>
    <row r="34" spans="1:14" ht="15">
      <c r="A34" s="127" t="s">
        <v>23</v>
      </c>
      <c r="B34" s="125" t="s">
        <v>40</v>
      </c>
      <c r="C34" s="214" t="s">
        <v>10</v>
      </c>
      <c r="D34" s="3"/>
      <c r="E34" s="138"/>
      <c r="F34" s="138"/>
      <c r="G34" s="138"/>
      <c r="H34" s="138"/>
      <c r="I34" s="196">
        <v>41.018264812864004</v>
      </c>
      <c r="J34" s="196">
        <v>40.209315625920006</v>
      </c>
      <c r="K34" s="196">
        <v>40.824521244544</v>
      </c>
      <c r="L34" s="196">
        <v>38.051932871328006</v>
      </c>
      <c r="M34" s="138"/>
      <c r="N34" s="204">
        <v>0</v>
      </c>
    </row>
    <row r="35" spans="1:14" ht="15">
      <c r="A35" s="127" t="s">
        <v>25</v>
      </c>
      <c r="B35" s="125" t="s">
        <v>727</v>
      </c>
      <c r="C35" s="214" t="s">
        <v>10</v>
      </c>
      <c r="D35" s="3"/>
      <c r="E35" s="138"/>
      <c r="F35" s="138"/>
      <c r="G35" s="138"/>
      <c r="H35" s="138"/>
      <c r="I35" s="138"/>
      <c r="J35" s="138"/>
      <c r="K35" s="138"/>
      <c r="L35" s="138"/>
      <c r="M35" s="196">
        <v>7.043435870000001</v>
      </c>
      <c r="N35" s="204">
        <v>11.504123489700802</v>
      </c>
    </row>
    <row r="36" spans="1:14" ht="15">
      <c r="A36" s="127" t="s">
        <v>42</v>
      </c>
      <c r="B36" s="125" t="s">
        <v>728</v>
      </c>
      <c r="C36" s="214" t="s">
        <v>10</v>
      </c>
      <c r="D36" s="3"/>
      <c r="E36" s="138"/>
      <c r="F36" s="138"/>
      <c r="G36" s="138"/>
      <c r="H36" s="138"/>
      <c r="I36" s="138"/>
      <c r="J36" s="138"/>
      <c r="K36" s="138"/>
      <c r="L36" s="138"/>
      <c r="M36" s="138"/>
      <c r="N36" s="204">
        <v>0</v>
      </c>
    </row>
    <row r="37" spans="1:14" ht="15">
      <c r="A37" s="127" t="s">
        <v>27</v>
      </c>
      <c r="B37" s="125" t="s">
        <v>729</v>
      </c>
      <c r="C37" s="214" t="s">
        <v>10</v>
      </c>
      <c r="D37" s="3"/>
      <c r="E37" s="138"/>
      <c r="F37" s="138"/>
      <c r="G37" s="138"/>
      <c r="H37" s="138"/>
      <c r="I37" s="196">
        <v>10.807407744384</v>
      </c>
      <c r="J37" s="196">
        <v>10.790120611296</v>
      </c>
      <c r="K37" s="196">
        <v>10.400235416192</v>
      </c>
      <c r="L37" s="196">
        <v>10.337343671042</v>
      </c>
      <c r="M37" s="196">
        <v>6.6578342672</v>
      </c>
      <c r="N37" s="204">
        <v>9.5824371885825</v>
      </c>
    </row>
    <row r="38" spans="1:14" ht="15">
      <c r="A38" s="127"/>
      <c r="B38" s="125"/>
      <c r="D38" s="3"/>
      <c r="E38" s="138"/>
      <c r="F38" s="138"/>
      <c r="G38" s="138"/>
      <c r="H38" s="138"/>
      <c r="I38" s="196"/>
      <c r="J38" s="196"/>
      <c r="K38" s="196"/>
      <c r="L38" s="196"/>
      <c r="M38" s="196"/>
      <c r="N38" s="198"/>
    </row>
    <row r="39" spans="1:14" ht="15.75">
      <c r="A39" s="126">
        <v>4</v>
      </c>
      <c r="B39" s="124" t="s">
        <v>329</v>
      </c>
      <c r="D39" s="75"/>
      <c r="E39" s="80"/>
      <c r="F39" s="80"/>
      <c r="G39" s="80"/>
      <c r="H39" s="80"/>
      <c r="I39" s="138"/>
      <c r="J39" s="138"/>
      <c r="K39" s="138"/>
      <c r="L39" s="138"/>
      <c r="M39" s="138"/>
      <c r="N39" s="198"/>
    </row>
    <row r="40" spans="1:14" ht="15">
      <c r="A40" s="3"/>
      <c r="B40" s="125" t="s">
        <v>45</v>
      </c>
      <c r="D40" s="3"/>
      <c r="E40" s="138"/>
      <c r="F40" s="138"/>
      <c r="G40" s="138"/>
      <c r="H40" s="138"/>
      <c r="I40" s="196">
        <v>4.7903199999999995</v>
      </c>
      <c r="J40" s="196">
        <v>4.80425</v>
      </c>
      <c r="K40" s="196">
        <v>6.71931</v>
      </c>
      <c r="L40" s="196">
        <v>5.62728</v>
      </c>
      <c r="M40" s="138"/>
      <c r="N40" s="204">
        <v>5.949600000000001</v>
      </c>
    </row>
    <row r="41" spans="1:14" ht="15">
      <c r="A41" s="3"/>
      <c r="B41" s="125" t="s">
        <v>46</v>
      </c>
      <c r="D41" s="3"/>
      <c r="E41" s="138"/>
      <c r="F41" s="138"/>
      <c r="G41" s="138"/>
      <c r="H41" s="138"/>
      <c r="I41" s="196"/>
      <c r="J41" s="138"/>
      <c r="K41" s="196">
        <v>5.48047</v>
      </c>
      <c r="L41" s="196">
        <v>5.24725</v>
      </c>
      <c r="M41" s="138"/>
      <c r="N41" s="204">
        <v>5.682098000000001</v>
      </c>
    </row>
    <row r="42" spans="1:14" ht="15">
      <c r="A42" s="3"/>
      <c r="B42" s="125" t="s">
        <v>47</v>
      </c>
      <c r="D42" s="3"/>
      <c r="E42" s="138"/>
      <c r="F42" s="138"/>
      <c r="G42" s="138"/>
      <c r="H42" s="138"/>
      <c r="I42" s="196">
        <v>28.19576</v>
      </c>
      <c r="J42" s="196">
        <v>28.27772</v>
      </c>
      <c r="K42" s="196">
        <v>16.659290000000002</v>
      </c>
      <c r="L42" s="196">
        <v>23.53143</v>
      </c>
      <c r="M42" s="196">
        <v>34.5111829</v>
      </c>
      <c r="N42" s="204">
        <v>26.777804000000003</v>
      </c>
    </row>
    <row r="43" spans="1:14" ht="15">
      <c r="A43" s="3"/>
      <c r="B43" s="125" t="s">
        <v>48</v>
      </c>
      <c r="D43" s="3"/>
      <c r="E43" s="138"/>
      <c r="F43" s="138"/>
      <c r="G43" s="138"/>
      <c r="H43" s="138"/>
      <c r="I43" s="196">
        <v>14.04099</v>
      </c>
      <c r="J43" s="196">
        <v>14.0818</v>
      </c>
      <c r="K43" s="196">
        <v>11.391770000000001</v>
      </c>
      <c r="L43" s="196">
        <v>16.34157</v>
      </c>
      <c r="M43" s="196">
        <v>22.9377485</v>
      </c>
      <c r="N43" s="204">
        <v>12.920224769999999</v>
      </c>
    </row>
    <row r="44" spans="1:14" ht="15">
      <c r="A44" s="3"/>
      <c r="B44" s="125" t="s">
        <v>731</v>
      </c>
      <c r="D44" s="3"/>
      <c r="E44" s="138"/>
      <c r="F44" s="138"/>
      <c r="G44" s="138"/>
      <c r="H44" s="138"/>
      <c r="I44" s="196">
        <v>11.85632</v>
      </c>
      <c r="J44" s="196">
        <v>11.89079</v>
      </c>
      <c r="K44" s="196">
        <v>7.6727</v>
      </c>
      <c r="L44" s="196">
        <v>10.80571</v>
      </c>
      <c r="M44" s="196">
        <v>18.7635786</v>
      </c>
      <c r="N44" s="204">
        <v>11.991439999999999</v>
      </c>
    </row>
    <row r="45" spans="1:14" ht="15">
      <c r="A45" s="3"/>
      <c r="B45" s="125" t="s">
        <v>50</v>
      </c>
      <c r="D45" s="3"/>
      <c r="E45" s="138"/>
      <c r="F45" s="138"/>
      <c r="G45" s="138"/>
      <c r="H45" s="138"/>
      <c r="I45" s="196">
        <v>39.82452</v>
      </c>
      <c r="J45" s="196">
        <v>44.20819</v>
      </c>
      <c r="K45" s="196">
        <v>65.12346</v>
      </c>
      <c r="L45" s="138"/>
      <c r="M45" s="196">
        <v>176.6736525</v>
      </c>
      <c r="N45" s="204">
        <v>0</v>
      </c>
    </row>
    <row r="46" spans="1:14" ht="15">
      <c r="A46" s="3"/>
      <c r="B46" s="125"/>
      <c r="D46" s="3"/>
      <c r="E46" s="138"/>
      <c r="F46" s="138"/>
      <c r="G46" s="138"/>
      <c r="H46" s="138"/>
      <c r="I46" s="196"/>
      <c r="J46" s="196"/>
      <c r="K46" s="196"/>
      <c r="L46" s="138"/>
      <c r="M46" s="196"/>
      <c r="N46" s="198"/>
    </row>
    <row r="47" spans="1:14" ht="15.75">
      <c r="A47" s="126">
        <v>5</v>
      </c>
      <c r="B47" s="124" t="s">
        <v>330</v>
      </c>
      <c r="D47" s="3"/>
      <c r="E47" s="138"/>
      <c r="F47" s="138"/>
      <c r="G47" s="138"/>
      <c r="H47" s="138"/>
      <c r="I47" s="138"/>
      <c r="J47" s="138"/>
      <c r="K47" s="138"/>
      <c r="L47" s="138"/>
      <c r="M47" s="138"/>
      <c r="N47" s="198"/>
    </row>
    <row r="48" spans="1:14" ht="15">
      <c r="A48" s="3"/>
      <c r="B48" s="125" t="s">
        <v>51</v>
      </c>
      <c r="D48" s="3"/>
      <c r="E48" s="138"/>
      <c r="F48" s="138"/>
      <c r="G48" s="138"/>
      <c r="H48" s="138"/>
      <c r="I48" s="196">
        <v>43.09899</v>
      </c>
      <c r="J48" s="196">
        <v>38.58143</v>
      </c>
      <c r="K48" s="196">
        <v>31.541415142</v>
      </c>
      <c r="L48" s="196">
        <v>40.53095</v>
      </c>
      <c r="M48" s="196">
        <v>34.290722888000005</v>
      </c>
      <c r="N48" s="204">
        <v>0</v>
      </c>
    </row>
    <row r="49" spans="1:14" ht="15">
      <c r="A49" s="3"/>
      <c r="B49" s="125" t="s">
        <v>52</v>
      </c>
      <c r="D49" s="3"/>
      <c r="E49" s="138"/>
      <c r="F49" s="138"/>
      <c r="G49" s="138"/>
      <c r="H49" s="138"/>
      <c r="I49" s="196">
        <v>32.25478</v>
      </c>
      <c r="J49" s="196">
        <v>28.89694</v>
      </c>
      <c r="K49" s="196">
        <v>27.799219796000003</v>
      </c>
      <c r="L49" s="196">
        <v>26.50444</v>
      </c>
      <c r="M49" s="196">
        <v>32.095777913999996</v>
      </c>
      <c r="N49" s="204">
        <v>27.36</v>
      </c>
    </row>
    <row r="50" spans="1:14" ht="28.5">
      <c r="A50" s="3"/>
      <c r="B50" s="125" t="s">
        <v>53</v>
      </c>
      <c r="D50" s="3"/>
      <c r="E50" s="138"/>
      <c r="F50" s="138"/>
      <c r="G50" s="138"/>
      <c r="H50" s="138"/>
      <c r="I50" s="196">
        <v>7.77826</v>
      </c>
      <c r="J50" s="196">
        <v>7.319710000000001</v>
      </c>
      <c r="K50" s="196">
        <v>27.8</v>
      </c>
      <c r="L50" s="196">
        <v>10.872240844544</v>
      </c>
      <c r="M50" s="196">
        <v>6.1437591860000005</v>
      </c>
      <c r="N50" s="204">
        <v>6.8</v>
      </c>
    </row>
    <row r="51" spans="1:14" ht="15">
      <c r="A51" s="3"/>
      <c r="B51" s="125" t="s">
        <v>714</v>
      </c>
      <c r="D51" s="3"/>
      <c r="E51" s="138"/>
      <c r="F51" s="138"/>
      <c r="G51" s="138"/>
      <c r="H51" s="138"/>
      <c r="I51" s="196"/>
      <c r="J51" s="138"/>
      <c r="K51" s="196">
        <v>3.8491227120000007</v>
      </c>
      <c r="L51" s="196">
        <v>3.40819</v>
      </c>
      <c r="M51" s="196">
        <v>5.430411652000001</v>
      </c>
      <c r="N51" s="204">
        <v>0</v>
      </c>
    </row>
    <row r="52" spans="1:14" ht="15">
      <c r="A52" s="3"/>
      <c r="B52" s="125" t="s">
        <v>715</v>
      </c>
      <c r="D52" s="3"/>
      <c r="E52" s="138"/>
      <c r="F52" s="138"/>
      <c r="G52" s="138"/>
      <c r="H52" s="138"/>
      <c r="I52" s="196">
        <v>5.721080000000001</v>
      </c>
      <c r="J52" s="138">
        <v>5.65</v>
      </c>
      <c r="K52" s="138"/>
      <c r="L52" s="138"/>
      <c r="M52" s="196">
        <v>4.826803534000001</v>
      </c>
      <c r="N52" s="204">
        <v>0</v>
      </c>
    </row>
    <row r="53" spans="1:14" ht="15">
      <c r="A53" s="3"/>
      <c r="B53" s="125" t="s">
        <v>736</v>
      </c>
      <c r="D53" s="3"/>
      <c r="E53" s="138"/>
      <c r="F53" s="138"/>
      <c r="G53" s="138"/>
      <c r="H53" s="138"/>
      <c r="I53" s="196"/>
      <c r="J53" s="138"/>
      <c r="K53" s="196">
        <v>4.362340634000001</v>
      </c>
      <c r="L53" s="196">
        <v>9.624779795999999</v>
      </c>
      <c r="M53" s="196">
        <v>8.08129583</v>
      </c>
      <c r="N53" s="204">
        <v>10.1</v>
      </c>
    </row>
    <row r="54" spans="1:14" ht="15">
      <c r="A54" s="3"/>
      <c r="B54" s="125" t="s">
        <v>737</v>
      </c>
      <c r="D54" s="3"/>
      <c r="E54" s="138"/>
      <c r="F54" s="138"/>
      <c r="G54" s="138"/>
      <c r="H54" s="138"/>
      <c r="I54" s="196">
        <v>8.377747612</v>
      </c>
      <c r="J54" s="196">
        <v>7.641211718</v>
      </c>
      <c r="K54" s="196">
        <v>4.1570589</v>
      </c>
      <c r="L54" s="196">
        <v>9.624779795999999</v>
      </c>
      <c r="M54" s="196">
        <v>7.342059583999999</v>
      </c>
      <c r="N54" s="204">
        <v>0</v>
      </c>
    </row>
    <row r="55" spans="1:14" ht="15">
      <c r="A55" s="3"/>
      <c r="B55" s="125" t="s">
        <v>738</v>
      </c>
      <c r="D55" s="3"/>
      <c r="E55" s="138"/>
      <c r="F55" s="138"/>
      <c r="G55" s="138"/>
      <c r="H55" s="138"/>
      <c r="I55" s="196">
        <v>9.606433634000002</v>
      </c>
      <c r="J55" s="196">
        <v>8.135249190000001</v>
      </c>
      <c r="K55" s="196">
        <v>5.645381852000001</v>
      </c>
      <c r="L55" s="196">
        <v>11.173962268</v>
      </c>
      <c r="M55" s="196">
        <v>9.398251482</v>
      </c>
      <c r="N55" s="204">
        <v>6.21</v>
      </c>
    </row>
    <row r="56" spans="1:14" ht="15">
      <c r="A56" s="3"/>
      <c r="B56" s="125" t="s">
        <v>739</v>
      </c>
      <c r="D56" s="3"/>
      <c r="E56" s="138"/>
      <c r="F56" s="138"/>
      <c r="G56" s="138"/>
      <c r="H56" s="138"/>
      <c r="I56" s="138"/>
      <c r="J56" s="138"/>
      <c r="K56" s="138"/>
      <c r="L56" s="138"/>
      <c r="M56" s="196">
        <v>2.9815971300000004</v>
      </c>
      <c r="N56" s="204">
        <v>0</v>
      </c>
    </row>
    <row r="57" spans="1:14" ht="15">
      <c r="A57" s="3"/>
      <c r="B57" s="125" t="s">
        <v>740</v>
      </c>
      <c r="D57" s="3"/>
      <c r="E57" s="138"/>
      <c r="F57" s="138"/>
      <c r="G57" s="138"/>
      <c r="H57" s="138"/>
      <c r="I57" s="196">
        <v>1.214352826</v>
      </c>
      <c r="J57" s="196">
        <v>1.59693</v>
      </c>
      <c r="K57" s="196">
        <v>1.069205544</v>
      </c>
      <c r="L57" s="196">
        <v>1.81728</v>
      </c>
      <c r="M57" s="196">
        <v>1.6451624259999997</v>
      </c>
      <c r="N57" s="204">
        <v>1.4</v>
      </c>
    </row>
    <row r="58" spans="1:14" ht="15">
      <c r="A58" s="3"/>
      <c r="B58" s="125"/>
      <c r="D58" s="3"/>
      <c r="E58" s="138"/>
      <c r="F58" s="138"/>
      <c r="G58" s="138"/>
      <c r="H58" s="138"/>
      <c r="I58" s="196"/>
      <c r="J58" s="196"/>
      <c r="K58" s="196"/>
      <c r="L58" s="196"/>
      <c r="M58" s="196"/>
      <c r="N58" s="204"/>
    </row>
    <row r="59" spans="1:14" ht="15.75">
      <c r="A59" s="126">
        <v>6</v>
      </c>
      <c r="B59" s="124" t="s">
        <v>331</v>
      </c>
      <c r="D59" s="3"/>
      <c r="E59" s="138"/>
      <c r="F59" s="138"/>
      <c r="G59" s="138"/>
      <c r="H59" s="138"/>
      <c r="I59" s="138"/>
      <c r="J59" s="138"/>
      <c r="K59" s="138"/>
      <c r="L59" s="138"/>
      <c r="M59" s="138"/>
      <c r="N59" s="204"/>
    </row>
    <row r="60" spans="1:14" ht="15">
      <c r="A60" s="3"/>
      <c r="B60" s="125" t="s">
        <v>756</v>
      </c>
      <c r="D60" s="3"/>
      <c r="E60" s="138"/>
      <c r="F60" s="138"/>
      <c r="G60" s="138"/>
      <c r="H60" s="138"/>
      <c r="I60" s="196">
        <v>4.7903199999999995</v>
      </c>
      <c r="J60" s="196">
        <v>4.80425</v>
      </c>
      <c r="K60" s="196">
        <v>6.71931</v>
      </c>
      <c r="L60" s="196">
        <v>5.882300000000001</v>
      </c>
      <c r="M60" s="138"/>
      <c r="N60" s="204">
        <v>5.682098000000001</v>
      </c>
    </row>
    <row r="61" spans="1:14" ht="15">
      <c r="A61" s="3"/>
      <c r="B61" s="125" t="s">
        <v>755</v>
      </c>
      <c r="D61" s="3"/>
      <c r="E61" s="138"/>
      <c r="F61" s="138"/>
      <c r="G61" s="138"/>
      <c r="H61" s="138"/>
      <c r="I61" s="196">
        <v>4.73462</v>
      </c>
      <c r="J61" s="196">
        <v>4.80425</v>
      </c>
      <c r="K61" s="196">
        <v>5.461880000000001</v>
      </c>
      <c r="L61" s="138"/>
      <c r="M61" s="138"/>
      <c r="N61" s="204">
        <v>4.370772584</v>
      </c>
    </row>
    <row r="62" spans="1:14" ht="15">
      <c r="A62" s="3"/>
      <c r="B62" s="125" t="s">
        <v>753</v>
      </c>
      <c r="D62" s="3"/>
      <c r="E62" s="138"/>
      <c r="F62" s="138"/>
      <c r="G62" s="138"/>
      <c r="H62" s="138"/>
      <c r="I62" s="196">
        <v>15.895669999999999</v>
      </c>
      <c r="J62" s="138"/>
      <c r="K62" s="196">
        <v>13.44514</v>
      </c>
      <c r="L62" s="196"/>
      <c r="M62" s="202">
        <v>34.5111829</v>
      </c>
      <c r="N62" s="204">
        <v>0</v>
      </c>
    </row>
    <row r="63" spans="1:14" ht="15">
      <c r="A63" s="3"/>
      <c r="B63" s="125" t="s">
        <v>754</v>
      </c>
      <c r="D63" s="3"/>
      <c r="E63" s="138"/>
      <c r="F63" s="138"/>
      <c r="G63" s="138"/>
      <c r="H63" s="138"/>
      <c r="I63" s="196"/>
      <c r="J63" s="138"/>
      <c r="K63" s="196">
        <v>11.391770000000001</v>
      </c>
      <c r="L63" s="138"/>
      <c r="M63" s="202">
        <v>32.1708085</v>
      </c>
      <c r="N63" s="204">
        <v>12.920224769999999</v>
      </c>
    </row>
    <row r="64" spans="1:14" ht="15">
      <c r="A64" s="3"/>
      <c r="B64" s="125" t="s">
        <v>731</v>
      </c>
      <c r="D64" s="3"/>
      <c r="E64" s="138"/>
      <c r="F64" s="138"/>
      <c r="G64" s="138"/>
      <c r="H64" s="138"/>
      <c r="I64" s="196"/>
      <c r="J64" s="196">
        <v>12.392900000000001</v>
      </c>
      <c r="K64" s="196">
        <v>7.6727</v>
      </c>
      <c r="L64" s="196">
        <v>10.80488</v>
      </c>
      <c r="M64" s="138"/>
      <c r="N64" s="204">
        <v>11.991439999999999</v>
      </c>
    </row>
    <row r="65" spans="1:14" ht="15">
      <c r="A65" s="3"/>
      <c r="B65" s="125" t="s">
        <v>50</v>
      </c>
      <c r="D65" s="3"/>
      <c r="E65" s="138"/>
      <c r="F65" s="138"/>
      <c r="G65" s="138"/>
      <c r="H65" s="138"/>
      <c r="I65" s="196">
        <v>43.55664</v>
      </c>
      <c r="J65" s="138"/>
      <c r="K65" s="196">
        <v>90.49243999999999</v>
      </c>
      <c r="L65" s="196">
        <v>77.88149</v>
      </c>
      <c r="M65" s="196">
        <v>164.8596014</v>
      </c>
      <c r="N65" s="204">
        <v>37.596656124000006</v>
      </c>
    </row>
    <row r="66" spans="1:14" ht="15">
      <c r="A66" s="3"/>
      <c r="B66" s="125"/>
      <c r="D66" s="3"/>
      <c r="E66" s="138"/>
      <c r="F66" s="138"/>
      <c r="G66" s="138"/>
      <c r="H66" s="138"/>
      <c r="I66" s="196"/>
      <c r="J66" s="138"/>
      <c r="K66" s="196"/>
      <c r="L66" s="196"/>
      <c r="M66" s="196"/>
      <c r="N66" s="198"/>
    </row>
    <row r="67" spans="1:14" ht="15.75">
      <c r="A67" s="126">
        <v>7</v>
      </c>
      <c r="B67" s="124" t="s">
        <v>61</v>
      </c>
      <c r="D67" s="3"/>
      <c r="E67" s="138"/>
      <c r="F67" s="138"/>
      <c r="G67" s="138"/>
      <c r="H67" s="138"/>
      <c r="I67" s="138"/>
      <c r="J67" s="138"/>
      <c r="K67" s="138"/>
      <c r="L67" s="138"/>
      <c r="M67" s="138"/>
      <c r="N67" s="198"/>
    </row>
    <row r="68" spans="1:14" ht="23.25" customHeight="1">
      <c r="A68" s="127" t="s">
        <v>8</v>
      </c>
      <c r="B68" s="125" t="s">
        <v>62</v>
      </c>
      <c r="D68" s="3"/>
      <c r="E68" s="138"/>
      <c r="F68" s="138"/>
      <c r="G68" s="138"/>
      <c r="H68" s="138"/>
      <c r="I68" s="138"/>
      <c r="J68" s="138"/>
      <c r="K68" s="196">
        <v>12.830409354</v>
      </c>
      <c r="L68" s="138"/>
      <c r="M68" s="196">
        <v>15.2691466</v>
      </c>
      <c r="N68" s="205">
        <v>0</v>
      </c>
    </row>
    <row r="69" spans="1:14" ht="15">
      <c r="A69" s="127" t="s">
        <v>11</v>
      </c>
      <c r="B69" s="125" t="s">
        <v>63</v>
      </c>
      <c r="D69" s="3"/>
      <c r="E69" s="138"/>
      <c r="F69" s="138"/>
      <c r="G69" s="138"/>
      <c r="H69" s="138"/>
      <c r="I69" s="138"/>
      <c r="J69" s="138"/>
      <c r="K69" s="196">
        <v>12.830409354</v>
      </c>
      <c r="L69" s="138"/>
      <c r="M69" s="196">
        <v>15.269156599999999</v>
      </c>
      <c r="N69" s="205">
        <v>0</v>
      </c>
    </row>
    <row r="70" spans="1:14" ht="28.5">
      <c r="A70" s="127" t="s">
        <v>13</v>
      </c>
      <c r="B70" s="125" t="s">
        <v>757</v>
      </c>
      <c r="D70" s="3"/>
      <c r="E70" s="138"/>
      <c r="F70" s="138"/>
      <c r="G70" s="138"/>
      <c r="H70" s="138"/>
      <c r="I70" s="138"/>
      <c r="J70" s="138"/>
      <c r="K70" s="196">
        <v>3.742205346</v>
      </c>
      <c r="L70" s="138"/>
      <c r="M70" s="196">
        <v>2.810748</v>
      </c>
      <c r="N70" s="205">
        <v>0</v>
      </c>
    </row>
    <row r="71" spans="1:14" ht="28.5">
      <c r="A71" s="127" t="s">
        <v>19</v>
      </c>
      <c r="B71" s="125" t="s">
        <v>758</v>
      </c>
      <c r="D71" s="3"/>
      <c r="E71" s="138"/>
      <c r="F71" s="138"/>
      <c r="G71" s="138"/>
      <c r="H71" s="138"/>
      <c r="I71" s="138"/>
      <c r="J71" s="138"/>
      <c r="K71" s="196">
        <v>3.742205346</v>
      </c>
      <c r="L71" s="138"/>
      <c r="M71" s="196">
        <v>3.257558</v>
      </c>
      <c r="N71" s="205">
        <v>0</v>
      </c>
    </row>
    <row r="72" spans="1:14" ht="15">
      <c r="A72" s="127" t="s">
        <v>21</v>
      </c>
      <c r="B72" s="125" t="s">
        <v>759</v>
      </c>
      <c r="D72" s="3"/>
      <c r="E72" s="138"/>
      <c r="F72" s="138"/>
      <c r="G72" s="138"/>
      <c r="H72" s="138"/>
      <c r="I72" s="138"/>
      <c r="J72" s="138"/>
      <c r="K72" s="196">
        <v>2.9937709580000003</v>
      </c>
      <c r="L72" s="138"/>
      <c r="M72" s="196">
        <v>2.917988</v>
      </c>
      <c r="N72" s="205">
        <v>0</v>
      </c>
    </row>
    <row r="73" spans="1:14" ht="18.75" customHeight="1">
      <c r="A73" s="127" t="s">
        <v>23</v>
      </c>
      <c r="B73" s="125" t="s">
        <v>760</v>
      </c>
      <c r="D73" s="3"/>
      <c r="E73" s="138"/>
      <c r="F73" s="138"/>
      <c r="G73" s="138"/>
      <c r="H73" s="138"/>
      <c r="I73" s="138"/>
      <c r="J73" s="138"/>
      <c r="K73" s="196">
        <v>1.721416078</v>
      </c>
      <c r="L73" s="138"/>
      <c r="M73" s="196">
        <v>3.5548756999999997</v>
      </c>
      <c r="N73" s="205">
        <v>0</v>
      </c>
    </row>
    <row r="74" spans="1:14" ht="18.75" customHeight="1">
      <c r="A74" s="127" t="s">
        <v>25</v>
      </c>
      <c r="B74" s="125" t="s">
        <v>68</v>
      </c>
      <c r="D74" s="3"/>
      <c r="E74" s="138"/>
      <c r="F74" s="138"/>
      <c r="G74" s="138"/>
      <c r="H74" s="138"/>
      <c r="I74" s="138"/>
      <c r="J74" s="138"/>
      <c r="K74" s="196">
        <v>2.288088154</v>
      </c>
      <c r="L74" s="138"/>
      <c r="M74" s="196">
        <v>4.2068091</v>
      </c>
      <c r="N74" s="205">
        <v>0</v>
      </c>
    </row>
    <row r="75" spans="1:14" ht="21.75" customHeight="1">
      <c r="A75" s="127" t="s">
        <v>42</v>
      </c>
      <c r="B75" s="125" t="s">
        <v>69</v>
      </c>
      <c r="D75" s="3"/>
      <c r="E75" s="138"/>
      <c r="F75" s="138"/>
      <c r="G75" s="138"/>
      <c r="H75" s="138"/>
      <c r="I75" s="138"/>
      <c r="J75" s="138"/>
      <c r="K75" s="196">
        <v>2.651619952</v>
      </c>
      <c r="L75" s="138"/>
      <c r="M75" s="196">
        <v>4.5387293</v>
      </c>
      <c r="N75" s="205">
        <v>0</v>
      </c>
    </row>
    <row r="76" spans="1:14" ht="28.5">
      <c r="A76" s="127" t="s">
        <v>27</v>
      </c>
      <c r="B76" s="125" t="s">
        <v>70</v>
      </c>
      <c r="D76" s="3"/>
      <c r="E76" s="138"/>
      <c r="F76" s="138"/>
      <c r="G76" s="138"/>
      <c r="H76" s="138"/>
      <c r="I76" s="138"/>
      <c r="J76" s="138"/>
      <c r="K76" s="196">
        <v>1.1547430600000002</v>
      </c>
      <c r="L76" s="138"/>
      <c r="M76" s="196">
        <v>3.2295957</v>
      </c>
      <c r="N76" s="205">
        <v>0</v>
      </c>
    </row>
    <row r="77" spans="1:14" ht="15">
      <c r="A77" s="127" t="s">
        <v>33</v>
      </c>
      <c r="B77" s="125" t="s">
        <v>71</v>
      </c>
      <c r="D77" s="3"/>
      <c r="E77" s="138"/>
      <c r="F77" s="138"/>
      <c r="G77" s="138"/>
      <c r="H77" s="138"/>
      <c r="I77" s="138"/>
      <c r="J77" s="138"/>
      <c r="K77" s="196">
        <v>0.43302310400000005</v>
      </c>
      <c r="L77" s="138"/>
      <c r="M77" s="138"/>
      <c r="N77" s="205">
        <v>0</v>
      </c>
    </row>
    <row r="78" spans="1:14" ht="15.75">
      <c r="A78" s="126">
        <v>8</v>
      </c>
      <c r="B78" s="124" t="s">
        <v>72</v>
      </c>
      <c r="D78" s="3"/>
      <c r="E78" s="138"/>
      <c r="F78" s="138"/>
      <c r="G78" s="138"/>
      <c r="H78" s="138"/>
      <c r="I78" s="138"/>
      <c r="J78" s="138"/>
      <c r="K78" s="138"/>
      <c r="L78" s="138"/>
      <c r="M78" s="138"/>
      <c r="N78" s="198"/>
    </row>
    <row r="79" spans="1:14" ht="15">
      <c r="A79" s="127" t="s">
        <v>8</v>
      </c>
      <c r="B79" s="125" t="s">
        <v>45</v>
      </c>
      <c r="D79" s="3"/>
      <c r="E79" s="138"/>
      <c r="F79" s="138"/>
      <c r="G79" s="138"/>
      <c r="H79" s="138"/>
      <c r="I79" s="138"/>
      <c r="J79" s="138"/>
      <c r="K79" s="138"/>
      <c r="L79" s="138"/>
      <c r="M79" s="138"/>
      <c r="N79" s="198"/>
    </row>
    <row r="80" spans="1:14" ht="15">
      <c r="A80" s="127" t="s">
        <v>11</v>
      </c>
      <c r="B80" s="125" t="s">
        <v>46</v>
      </c>
      <c r="D80" s="3"/>
      <c r="E80" s="138"/>
      <c r="F80" s="138"/>
      <c r="G80" s="138"/>
      <c r="H80" s="138"/>
      <c r="I80" s="138"/>
      <c r="J80" s="138"/>
      <c r="K80" s="138"/>
      <c r="L80" s="138"/>
      <c r="M80" s="138"/>
      <c r="N80" s="198"/>
    </row>
    <row r="81" spans="1:14" ht="15">
      <c r="A81" s="127" t="s">
        <v>13</v>
      </c>
      <c r="B81" s="125" t="s">
        <v>753</v>
      </c>
      <c r="D81" s="3"/>
      <c r="E81" s="138"/>
      <c r="F81" s="138"/>
      <c r="G81" s="138"/>
      <c r="H81" s="138"/>
      <c r="I81" s="138"/>
      <c r="J81" s="138"/>
      <c r="K81" s="138"/>
      <c r="L81" s="138"/>
      <c r="M81" s="196">
        <v>34.5111829</v>
      </c>
      <c r="N81" s="198"/>
    </row>
    <row r="82" spans="1:14" ht="15">
      <c r="A82" s="127" t="s">
        <v>19</v>
      </c>
      <c r="B82" s="125" t="s">
        <v>50</v>
      </c>
      <c r="D82" s="3"/>
      <c r="E82" s="138"/>
      <c r="F82" s="138"/>
      <c r="G82" s="138"/>
      <c r="H82" s="138"/>
      <c r="I82" s="138"/>
      <c r="J82" s="138"/>
      <c r="K82" s="138"/>
      <c r="L82" s="138"/>
      <c r="M82" s="196">
        <v>63.3948114</v>
      </c>
      <c r="N82" s="198"/>
    </row>
    <row r="83" spans="1:14" ht="15">
      <c r="A83" s="127"/>
      <c r="B83" s="125"/>
      <c r="D83" s="3"/>
      <c r="E83" s="138"/>
      <c r="F83" s="138"/>
      <c r="G83" s="138"/>
      <c r="H83" s="138"/>
      <c r="I83" s="138"/>
      <c r="J83" s="138"/>
      <c r="K83" s="138"/>
      <c r="L83" s="138"/>
      <c r="M83" s="196"/>
      <c r="N83" s="198"/>
    </row>
    <row r="84" spans="1:14" ht="15.75">
      <c r="A84" s="126">
        <v>9</v>
      </c>
      <c r="B84" s="124" t="s">
        <v>74</v>
      </c>
      <c r="D84" s="3"/>
      <c r="E84" s="138"/>
      <c r="F84" s="138"/>
      <c r="G84" s="138"/>
      <c r="H84" s="138"/>
      <c r="I84" s="138"/>
      <c r="J84" s="138"/>
      <c r="K84" s="138"/>
      <c r="L84" s="138"/>
      <c r="M84" s="138"/>
      <c r="N84" s="198"/>
    </row>
    <row r="85" spans="1:14" ht="15">
      <c r="A85" s="127" t="s">
        <v>8</v>
      </c>
      <c r="B85" s="125" t="s">
        <v>75</v>
      </c>
      <c r="D85" s="3"/>
      <c r="E85" s="138"/>
      <c r="F85" s="138"/>
      <c r="G85" s="138"/>
      <c r="H85" s="138"/>
      <c r="I85" s="138"/>
      <c r="J85" s="138"/>
      <c r="K85" s="138"/>
      <c r="L85" s="138"/>
      <c r="M85" s="138"/>
      <c r="N85" s="198"/>
    </row>
    <row r="86" spans="1:14" ht="15" outlineLevel="1">
      <c r="A86" s="218"/>
      <c r="B86" s="141" t="s">
        <v>77</v>
      </c>
      <c r="D86" s="3"/>
      <c r="E86" s="138"/>
      <c r="F86" s="138"/>
      <c r="G86" s="138"/>
      <c r="H86" s="138"/>
      <c r="I86" s="138"/>
      <c r="J86" s="138"/>
      <c r="K86" s="138"/>
      <c r="L86" s="138"/>
      <c r="M86" s="138"/>
      <c r="N86" s="198"/>
    </row>
    <row r="87" spans="1:14" ht="15" outlineLevel="1">
      <c r="A87" s="218"/>
      <c r="B87" s="141" t="s">
        <v>79</v>
      </c>
      <c r="D87" s="3"/>
      <c r="E87" s="138"/>
      <c r="F87" s="138"/>
      <c r="G87" s="138"/>
      <c r="H87" s="138"/>
      <c r="I87" s="138"/>
      <c r="J87" s="138"/>
      <c r="K87" s="138"/>
      <c r="L87" s="138"/>
      <c r="M87" s="138"/>
      <c r="N87" s="198"/>
    </row>
    <row r="88" spans="1:14" ht="15" outlineLevel="1">
      <c r="A88" s="218"/>
      <c r="B88" s="141" t="s">
        <v>81</v>
      </c>
      <c r="D88" s="3"/>
      <c r="E88" s="138"/>
      <c r="F88" s="138"/>
      <c r="G88" s="138"/>
      <c r="H88" s="138"/>
      <c r="I88" s="138"/>
      <c r="J88" s="138"/>
      <c r="K88" s="138"/>
      <c r="L88" s="138"/>
      <c r="M88" s="138"/>
      <c r="N88" s="198"/>
    </row>
    <row r="89" spans="1:14" ht="63.75" outlineLevel="1">
      <c r="A89" s="218"/>
      <c r="B89" s="141" t="s">
        <v>83</v>
      </c>
      <c r="D89" s="3"/>
      <c r="E89" s="138"/>
      <c r="F89" s="138"/>
      <c r="G89" s="138"/>
      <c r="H89" s="138"/>
      <c r="I89" s="196">
        <v>169.99773</v>
      </c>
      <c r="J89" s="196">
        <v>159.87094</v>
      </c>
      <c r="K89" s="196">
        <v>48.70995</v>
      </c>
      <c r="L89" s="196">
        <v>76.27861269600001</v>
      </c>
      <c r="M89" s="196">
        <v>410.656517362</v>
      </c>
      <c r="N89" s="198"/>
    </row>
    <row r="90" spans="1:14" ht="15">
      <c r="A90" s="3"/>
      <c r="B90" s="83"/>
      <c r="D90" s="3"/>
      <c r="E90" s="138"/>
      <c r="F90" s="138"/>
      <c r="G90" s="138"/>
      <c r="H90" s="138"/>
      <c r="I90" s="138"/>
      <c r="J90" s="138"/>
      <c r="K90" s="138"/>
      <c r="L90" s="138"/>
      <c r="M90" s="138"/>
      <c r="N90" s="198"/>
    </row>
    <row r="91" spans="1:14" ht="15">
      <c r="A91" s="127" t="s">
        <v>11</v>
      </c>
      <c r="B91" s="125" t="s">
        <v>84</v>
      </c>
      <c r="D91" s="3"/>
      <c r="E91" s="138"/>
      <c r="F91" s="138"/>
      <c r="G91" s="138"/>
      <c r="H91" s="138"/>
      <c r="I91" s="138"/>
      <c r="J91" s="138"/>
      <c r="K91" s="138"/>
      <c r="L91" s="138"/>
      <c r="M91" s="138"/>
      <c r="N91" s="198"/>
    </row>
    <row r="92" spans="1:14" ht="15" outlineLevel="1">
      <c r="A92" s="218"/>
      <c r="B92" s="141" t="s">
        <v>85</v>
      </c>
      <c r="D92" s="3"/>
      <c r="E92" s="138"/>
      <c r="F92" s="138"/>
      <c r="G92" s="138"/>
      <c r="H92" s="138"/>
      <c r="I92" s="196">
        <v>15.274455524000002</v>
      </c>
      <c r="J92" s="196">
        <v>15.016429506000001</v>
      </c>
      <c r="K92" s="203">
        <v>13.04128</v>
      </c>
      <c r="L92" s="196">
        <v>12.81703</v>
      </c>
      <c r="M92" s="206">
        <v>21.804372844</v>
      </c>
      <c r="N92" s="204"/>
    </row>
    <row r="93" spans="1:14" ht="15" outlineLevel="1">
      <c r="A93" s="218"/>
      <c r="B93" s="141" t="s">
        <v>86</v>
      </c>
      <c r="D93" s="3"/>
      <c r="E93" s="138"/>
      <c r="F93" s="138"/>
      <c r="G93" s="138"/>
      <c r="H93" s="138"/>
      <c r="I93" s="196">
        <v>16.102862388000002</v>
      </c>
      <c r="J93" s="196">
        <v>15.275274646000003</v>
      </c>
      <c r="K93" s="203">
        <v>11.68108</v>
      </c>
      <c r="L93" s="196">
        <v>13.21565</v>
      </c>
      <c r="M93" s="206">
        <v>20.706953885999997</v>
      </c>
      <c r="N93" s="204">
        <v>12.34070305934</v>
      </c>
    </row>
    <row r="94" spans="1:14" ht="15" outlineLevel="1">
      <c r="A94" s="218"/>
      <c r="B94" s="141" t="s">
        <v>87</v>
      </c>
      <c r="D94" s="3"/>
      <c r="E94" s="138"/>
      <c r="F94" s="138"/>
      <c r="G94" s="138"/>
      <c r="H94" s="138"/>
      <c r="I94" s="196">
        <v>14.254441194000002</v>
      </c>
      <c r="J94" s="196">
        <v>14.127290698000001</v>
      </c>
      <c r="K94" s="203">
        <v>10.36241</v>
      </c>
      <c r="L94" s="196">
        <v>9.7271</v>
      </c>
      <c r="M94" s="206">
        <v>7.4027557139999995</v>
      </c>
      <c r="N94" s="204">
        <v>9.14278510472</v>
      </c>
    </row>
    <row r="95" spans="1:14" ht="15" outlineLevel="1">
      <c r="A95" s="218"/>
      <c r="B95" s="141" t="s">
        <v>88</v>
      </c>
      <c r="D95" s="3"/>
      <c r="E95" s="138"/>
      <c r="F95" s="138"/>
      <c r="G95" s="138"/>
      <c r="H95" s="138"/>
      <c r="I95" s="196">
        <v>7.007343530000001</v>
      </c>
      <c r="J95" s="196">
        <v>5.994582186000001</v>
      </c>
      <c r="K95" s="203">
        <v>4.724340000000001</v>
      </c>
      <c r="L95" s="196">
        <v>4.43366</v>
      </c>
      <c r="M95" s="206">
        <v>1.3977223380000001</v>
      </c>
      <c r="N95" s="204">
        <v>4.234460610040001</v>
      </c>
    </row>
    <row r="96" spans="1:14" ht="15" outlineLevel="1">
      <c r="A96" s="218"/>
      <c r="B96" s="141" t="s">
        <v>90</v>
      </c>
      <c r="D96" s="3"/>
      <c r="E96" s="138"/>
      <c r="F96" s="138"/>
      <c r="G96" s="138"/>
      <c r="H96" s="138"/>
      <c r="I96" s="196">
        <v>3.863840214</v>
      </c>
      <c r="J96" s="196">
        <v>3.7101841080000004</v>
      </c>
      <c r="K96" s="203">
        <v>3.3589599999999997</v>
      </c>
      <c r="L96" s="196">
        <v>2.4976999999999996</v>
      </c>
      <c r="M96" s="206">
        <v>5.210916288000001</v>
      </c>
      <c r="N96" s="204">
        <v>4.65816958304</v>
      </c>
    </row>
    <row r="97" spans="1:14" ht="15" outlineLevel="1">
      <c r="A97" s="218"/>
      <c r="B97" s="141" t="s">
        <v>92</v>
      </c>
      <c r="D97" s="3"/>
      <c r="E97" s="138"/>
      <c r="F97" s="138"/>
      <c r="G97" s="138"/>
      <c r="H97" s="138"/>
      <c r="I97" s="196">
        <v>2.5152498860000003</v>
      </c>
      <c r="J97" s="196">
        <v>2.373842772</v>
      </c>
      <c r="K97" s="203">
        <v>2.3206399999999996</v>
      </c>
      <c r="L97" s="196">
        <v>2.2840599999999998</v>
      </c>
      <c r="M97" s="206">
        <v>4.113456</v>
      </c>
      <c r="N97" s="204">
        <v>4.235148387360001</v>
      </c>
    </row>
    <row r="98" spans="1:14" ht="15">
      <c r="A98" s="127" t="s">
        <v>13</v>
      </c>
      <c r="B98" s="125" t="s">
        <v>93</v>
      </c>
      <c r="D98" s="3"/>
      <c r="E98" s="138"/>
      <c r="F98" s="138"/>
      <c r="G98" s="138"/>
      <c r="H98" s="138"/>
      <c r="I98" s="138"/>
      <c r="J98" s="138"/>
      <c r="K98" s="138"/>
      <c r="L98" s="138"/>
      <c r="M98" s="206"/>
      <c r="N98" s="204"/>
    </row>
    <row r="99" spans="1:14" ht="15" outlineLevel="1">
      <c r="A99" s="218"/>
      <c r="B99" s="141" t="s">
        <v>94</v>
      </c>
      <c r="D99" s="3"/>
      <c r="E99" s="138"/>
      <c r="F99" s="138"/>
      <c r="G99" s="138"/>
      <c r="H99" s="138"/>
      <c r="I99" s="196">
        <v>14.033845524000002</v>
      </c>
      <c r="J99" s="196">
        <v>8.344831480000002</v>
      </c>
      <c r="K99" s="196">
        <v>8.04</v>
      </c>
      <c r="L99" s="196">
        <v>18.57964</v>
      </c>
      <c r="M99" s="206">
        <v>10.69721452</v>
      </c>
      <c r="N99" s="204">
        <v>8.785206533</v>
      </c>
    </row>
    <row r="100" spans="1:14" ht="15" outlineLevel="1">
      <c r="A100" s="218"/>
      <c r="B100" s="141" t="s">
        <v>95</v>
      </c>
      <c r="D100" s="3"/>
      <c r="E100" s="138"/>
      <c r="F100" s="138"/>
      <c r="G100" s="138"/>
      <c r="H100" s="138"/>
      <c r="I100" s="196">
        <v>3.7707756560000005</v>
      </c>
      <c r="J100" s="196">
        <v>1.434998522</v>
      </c>
      <c r="K100" s="196">
        <v>1.93103</v>
      </c>
      <c r="L100" s="196">
        <v>1.99688</v>
      </c>
      <c r="M100" s="206">
        <v>3.4280257240000003</v>
      </c>
      <c r="N100" s="204">
        <v>1.12674284354</v>
      </c>
    </row>
    <row r="101" spans="1:14" ht="15" outlineLevel="1">
      <c r="A101" s="218"/>
      <c r="B101" s="141" t="s">
        <v>96</v>
      </c>
      <c r="D101" s="3"/>
      <c r="E101" s="138"/>
      <c r="F101" s="138"/>
      <c r="G101" s="138"/>
      <c r="H101" s="138"/>
      <c r="I101" s="196">
        <v>6.233008352000001</v>
      </c>
      <c r="J101" s="196">
        <v>4.567923762</v>
      </c>
      <c r="K101" s="196">
        <v>3.3533</v>
      </c>
      <c r="L101" s="196">
        <v>4.19957</v>
      </c>
      <c r="M101" s="206">
        <v>2.24856217</v>
      </c>
      <c r="N101" s="204">
        <v>3.1496391153</v>
      </c>
    </row>
    <row r="102" spans="1:14" ht="15" outlineLevel="1">
      <c r="A102" s="218"/>
      <c r="B102" s="141" t="s">
        <v>97</v>
      </c>
      <c r="D102" s="3"/>
      <c r="E102" s="138"/>
      <c r="F102" s="138"/>
      <c r="G102" s="138"/>
      <c r="H102" s="138"/>
      <c r="I102" s="196">
        <v>3.343146676</v>
      </c>
      <c r="J102" s="196">
        <v>2.451080762</v>
      </c>
      <c r="K102" s="196">
        <v>1.5379</v>
      </c>
      <c r="L102" s="196">
        <v>3.35966</v>
      </c>
      <c r="M102" s="206">
        <v>1.699840292</v>
      </c>
      <c r="N102" s="204">
        <v>2.90931666768</v>
      </c>
    </row>
    <row r="103" spans="1:14" ht="15">
      <c r="A103" s="127" t="s">
        <v>19</v>
      </c>
      <c r="B103" s="125" t="s">
        <v>98</v>
      </c>
      <c r="D103" s="3"/>
      <c r="E103" s="138"/>
      <c r="F103" s="138"/>
      <c r="G103" s="138"/>
      <c r="H103" s="138"/>
      <c r="I103" s="196">
        <v>28.501828526</v>
      </c>
      <c r="J103" s="196">
        <v>29.817824296</v>
      </c>
      <c r="K103" s="196">
        <v>44.166850000000004</v>
      </c>
      <c r="L103" s="196">
        <v>52.04715</v>
      </c>
      <c r="M103" s="206">
        <v>17.692010778</v>
      </c>
      <c r="N103" s="204">
        <v>52.04</v>
      </c>
    </row>
    <row r="104" spans="1:14" ht="15">
      <c r="A104" s="127" t="s">
        <v>21</v>
      </c>
      <c r="B104" s="125" t="s">
        <v>99</v>
      </c>
      <c r="D104" s="3"/>
      <c r="E104" s="138"/>
      <c r="F104" s="138"/>
      <c r="G104" s="138"/>
      <c r="H104" s="138"/>
      <c r="I104" s="196">
        <v>0.37775187200000004</v>
      </c>
      <c r="J104" s="196">
        <v>0.37138323800000006</v>
      </c>
      <c r="K104" s="196">
        <v>0.33037</v>
      </c>
      <c r="L104" s="196">
        <v>0.48527</v>
      </c>
      <c r="M104" s="206">
        <v>0.8212504459999999</v>
      </c>
      <c r="N104" s="204">
        <v>0.43942835857999996</v>
      </c>
    </row>
    <row r="105" spans="1:14" ht="15">
      <c r="A105" s="127" t="s">
        <v>23</v>
      </c>
      <c r="B105" s="125" t="s">
        <v>100</v>
      </c>
      <c r="D105" s="3"/>
      <c r="E105" s="138"/>
      <c r="F105" s="138"/>
      <c r="G105" s="138"/>
      <c r="H105" s="138"/>
      <c r="I105" s="196">
        <v>76.951820782</v>
      </c>
      <c r="J105" s="196">
        <v>40.279535416</v>
      </c>
      <c r="K105" s="196">
        <v>143.983468718</v>
      </c>
      <c r="L105" s="196">
        <v>28.713018832</v>
      </c>
      <c r="M105" s="206">
        <v>24.432649606</v>
      </c>
      <c r="N105" s="204">
        <v>0</v>
      </c>
    </row>
    <row r="106" spans="1:14" ht="15">
      <c r="A106" s="127" t="s">
        <v>25</v>
      </c>
      <c r="B106" s="125" t="s">
        <v>101</v>
      </c>
      <c r="D106" s="3"/>
      <c r="E106" s="138"/>
      <c r="F106" s="138"/>
      <c r="G106" s="138"/>
      <c r="H106" s="138"/>
      <c r="I106" s="138"/>
      <c r="J106" s="138"/>
      <c r="K106" s="138"/>
      <c r="L106" s="138"/>
      <c r="M106" s="138"/>
      <c r="N106" s="198"/>
    </row>
    <row r="107" spans="1:14" ht="15" outlineLevel="1">
      <c r="A107" s="218"/>
      <c r="B107" s="141" t="s">
        <v>102</v>
      </c>
      <c r="D107" s="3"/>
      <c r="E107" s="138"/>
      <c r="F107" s="138"/>
      <c r="G107" s="138"/>
      <c r="H107" s="138"/>
      <c r="I107" s="196">
        <v>15.052962272</v>
      </c>
      <c r="J107" s="138"/>
      <c r="K107" s="138"/>
      <c r="L107" s="138"/>
      <c r="M107" s="138"/>
      <c r="N107" s="198"/>
    </row>
    <row r="108" spans="1:14" ht="15" outlineLevel="1">
      <c r="A108" s="218"/>
      <c r="B108" s="141" t="s">
        <v>103</v>
      </c>
      <c r="D108" s="3"/>
      <c r="E108" s="138"/>
      <c r="F108" s="138"/>
      <c r="G108" s="138"/>
      <c r="H108" s="138"/>
      <c r="I108" s="196"/>
      <c r="J108" s="138"/>
      <c r="K108" s="196">
        <v>5.346008662</v>
      </c>
      <c r="L108" s="196"/>
      <c r="M108" s="138"/>
      <c r="N108" s="198"/>
    </row>
    <row r="109" spans="1:14" ht="15" outlineLevel="1">
      <c r="A109" s="218"/>
      <c r="B109" s="141" t="s">
        <v>104</v>
      </c>
      <c r="D109" s="3"/>
      <c r="E109" s="138"/>
      <c r="F109" s="138"/>
      <c r="G109" s="138"/>
      <c r="H109" s="138"/>
      <c r="I109" s="196"/>
      <c r="J109" s="138"/>
      <c r="K109" s="196">
        <v>0.534597772</v>
      </c>
      <c r="L109" s="138"/>
      <c r="M109" s="206">
        <v>1.4219935000000001</v>
      </c>
      <c r="N109" s="198"/>
    </row>
    <row r="110" spans="1:14" ht="15" outlineLevel="1">
      <c r="A110" s="218"/>
      <c r="B110" s="141" t="s">
        <v>105</v>
      </c>
      <c r="D110" s="3"/>
      <c r="E110" s="138"/>
      <c r="F110" s="138"/>
      <c r="G110" s="138"/>
      <c r="H110" s="138"/>
      <c r="I110" s="196"/>
      <c r="J110" s="138"/>
      <c r="K110" s="138"/>
      <c r="L110" s="138"/>
      <c r="M110" s="206">
        <v>0.29892610000000003</v>
      </c>
      <c r="N110" s="198"/>
    </row>
    <row r="111" spans="1:14" ht="15" outlineLevel="1">
      <c r="A111" s="218"/>
      <c r="B111" s="141" t="s">
        <v>106</v>
      </c>
      <c r="D111" s="3"/>
      <c r="E111" s="138"/>
      <c r="F111" s="138"/>
      <c r="G111" s="138"/>
      <c r="H111" s="138"/>
      <c r="I111" s="138"/>
      <c r="J111" s="138"/>
      <c r="K111" s="196">
        <v>6.9498119780000005</v>
      </c>
      <c r="L111" s="196">
        <v>12.2910514</v>
      </c>
      <c r="M111" s="206"/>
      <c r="N111" s="198"/>
    </row>
    <row r="112" spans="1:14" ht="15" outlineLevel="1">
      <c r="A112" s="218"/>
      <c r="B112" s="141" t="s">
        <v>107</v>
      </c>
      <c r="D112" s="3"/>
      <c r="E112" s="138"/>
      <c r="F112" s="138"/>
      <c r="G112" s="138"/>
      <c r="H112" s="138"/>
      <c r="I112" s="196">
        <v>0.18</v>
      </c>
      <c r="J112" s="138"/>
      <c r="K112" s="138"/>
      <c r="L112" s="196">
        <v>0.489264024</v>
      </c>
      <c r="M112" s="206">
        <v>0.2590961</v>
      </c>
      <c r="N112" s="198"/>
    </row>
    <row r="113" spans="1:14" ht="15" outlineLevel="1">
      <c r="A113" s="218"/>
      <c r="B113" s="141" t="s">
        <v>108</v>
      </c>
      <c r="D113" s="3"/>
      <c r="E113" s="138"/>
      <c r="F113" s="138"/>
      <c r="G113" s="138"/>
      <c r="H113" s="138"/>
      <c r="I113" s="196">
        <v>1.736176432</v>
      </c>
      <c r="J113" s="138"/>
      <c r="K113" s="138"/>
      <c r="L113" s="196">
        <v>0.50938648</v>
      </c>
      <c r="M113" s="206">
        <v>1.1494309</v>
      </c>
      <c r="N113" s="198"/>
    </row>
    <row r="114" spans="1:14" ht="15" outlineLevel="1">
      <c r="A114" s="218"/>
      <c r="B114" s="141" t="s">
        <v>110</v>
      </c>
      <c r="D114" s="3"/>
      <c r="E114" s="138"/>
      <c r="F114" s="138"/>
      <c r="G114" s="138"/>
      <c r="H114" s="138"/>
      <c r="I114" s="196">
        <v>0.03</v>
      </c>
      <c r="J114" s="138"/>
      <c r="K114" s="138"/>
      <c r="L114" s="196">
        <v>0.03</v>
      </c>
      <c r="M114" s="206">
        <v>0.3592549</v>
      </c>
      <c r="N114" s="198"/>
    </row>
    <row r="115" spans="1:14" ht="15">
      <c r="A115" s="127" t="s">
        <v>42</v>
      </c>
      <c r="B115" s="125" t="s">
        <v>111</v>
      </c>
      <c r="D115" s="3"/>
      <c r="E115" s="138"/>
      <c r="F115" s="138"/>
      <c r="G115" s="138"/>
      <c r="H115" s="138"/>
      <c r="I115" s="196">
        <v>142.62982000000002</v>
      </c>
      <c r="J115" s="196">
        <v>65.48868200000001</v>
      </c>
      <c r="K115" s="196">
        <v>107.23</v>
      </c>
      <c r="L115" s="196">
        <v>54.10461534000001</v>
      </c>
      <c r="M115" s="206">
        <v>239.740675716</v>
      </c>
      <c r="N115" s="198"/>
    </row>
    <row r="116" spans="1:14" ht="15" outlineLevel="1">
      <c r="A116" s="3"/>
      <c r="B116" s="141" t="s">
        <v>112</v>
      </c>
      <c r="D116" s="3"/>
      <c r="E116" s="138"/>
      <c r="F116" s="138"/>
      <c r="G116" s="138"/>
      <c r="H116" s="138"/>
      <c r="I116" s="138"/>
      <c r="J116" s="138"/>
      <c r="K116" s="138"/>
      <c r="L116" s="138"/>
      <c r="M116" s="138"/>
      <c r="N116" s="198"/>
    </row>
    <row r="117" spans="1:14" ht="15" outlineLevel="1">
      <c r="A117" s="3"/>
      <c r="B117" s="141" t="s">
        <v>113</v>
      </c>
      <c r="D117" s="3"/>
      <c r="E117" s="138"/>
      <c r="F117" s="138"/>
      <c r="G117" s="138"/>
      <c r="H117" s="138"/>
      <c r="I117" s="138"/>
      <c r="J117" s="138"/>
      <c r="K117" s="138"/>
      <c r="L117" s="138"/>
      <c r="M117" s="138"/>
      <c r="N117" s="198"/>
    </row>
    <row r="118" spans="1:14" ht="15" outlineLevel="1">
      <c r="A118" s="3"/>
      <c r="B118" s="141" t="s">
        <v>114</v>
      </c>
      <c r="D118" s="3"/>
      <c r="E118" s="138"/>
      <c r="F118" s="138"/>
      <c r="G118" s="138"/>
      <c r="H118" s="138"/>
      <c r="I118" s="138"/>
      <c r="J118" s="138"/>
      <c r="K118" s="138"/>
      <c r="L118" s="138"/>
      <c r="M118" s="138"/>
      <c r="N118" s="198"/>
    </row>
    <row r="119" spans="1:14" ht="15" outlineLevel="1">
      <c r="A119" s="3"/>
      <c r="B119" s="141" t="s">
        <v>115</v>
      </c>
      <c r="D119" s="3"/>
      <c r="E119" s="138"/>
      <c r="F119" s="138"/>
      <c r="G119" s="138"/>
      <c r="H119" s="138"/>
      <c r="I119" s="138"/>
      <c r="J119" s="138"/>
      <c r="K119" s="138"/>
      <c r="L119" s="138"/>
      <c r="M119" s="138"/>
      <c r="N119" s="198"/>
    </row>
    <row r="120" spans="1:14" ht="15" outlineLevel="1">
      <c r="A120" s="3"/>
      <c r="B120" s="141" t="s">
        <v>116</v>
      </c>
      <c r="D120" s="3"/>
      <c r="E120" s="138"/>
      <c r="F120" s="138"/>
      <c r="G120" s="138"/>
      <c r="H120" s="138"/>
      <c r="I120" s="138"/>
      <c r="J120" s="138"/>
      <c r="K120" s="138"/>
      <c r="L120" s="138"/>
      <c r="M120" s="138"/>
      <c r="N120" s="198"/>
    </row>
    <row r="121" spans="1:14" ht="15" outlineLevel="1">
      <c r="A121" s="3"/>
      <c r="B121" s="141" t="s">
        <v>117</v>
      </c>
      <c r="D121" s="3"/>
      <c r="E121" s="138"/>
      <c r="F121" s="138"/>
      <c r="G121" s="138"/>
      <c r="H121" s="138"/>
      <c r="I121" s="138"/>
      <c r="J121" s="138"/>
      <c r="K121" s="138"/>
      <c r="L121" s="138"/>
      <c r="M121" s="138"/>
      <c r="N121" s="198"/>
    </row>
    <row r="122" spans="1:14" ht="15" outlineLevel="1">
      <c r="A122" s="3"/>
      <c r="B122" s="141" t="s">
        <v>118</v>
      </c>
      <c r="D122" s="3"/>
      <c r="E122" s="138"/>
      <c r="F122" s="138"/>
      <c r="G122" s="138"/>
      <c r="H122" s="138"/>
      <c r="I122" s="138"/>
      <c r="J122" s="138"/>
      <c r="K122" s="138"/>
      <c r="L122" s="138"/>
      <c r="M122" s="138"/>
      <c r="N122" s="198"/>
    </row>
    <row r="123" spans="1:14" ht="15" outlineLevel="1">
      <c r="A123" s="3"/>
      <c r="B123" s="141" t="s">
        <v>119</v>
      </c>
      <c r="D123" s="3"/>
      <c r="E123" s="138"/>
      <c r="F123" s="138"/>
      <c r="G123" s="138"/>
      <c r="H123" s="138"/>
      <c r="I123" s="138"/>
      <c r="J123" s="138"/>
      <c r="K123" s="138"/>
      <c r="L123" s="138"/>
      <c r="M123" s="138"/>
      <c r="N123" s="198"/>
    </row>
    <row r="124" spans="1:14" ht="15" outlineLevel="1">
      <c r="A124" s="3"/>
      <c r="B124" s="141" t="s">
        <v>120</v>
      </c>
      <c r="D124" s="3"/>
      <c r="E124" s="138"/>
      <c r="F124" s="138"/>
      <c r="G124" s="138"/>
      <c r="H124" s="138"/>
      <c r="I124" s="138"/>
      <c r="J124" s="138"/>
      <c r="K124" s="138"/>
      <c r="L124" s="138"/>
      <c r="M124" s="138"/>
      <c r="N124" s="198"/>
    </row>
    <row r="125" spans="1:14" ht="15" outlineLevel="1">
      <c r="A125" s="3"/>
      <c r="B125" s="141" t="s">
        <v>121</v>
      </c>
      <c r="D125" s="3"/>
      <c r="E125" s="138"/>
      <c r="F125" s="138"/>
      <c r="G125" s="138"/>
      <c r="H125" s="138"/>
      <c r="I125" s="138"/>
      <c r="J125" s="138"/>
      <c r="K125" s="138"/>
      <c r="L125" s="138"/>
      <c r="M125" s="138"/>
      <c r="N125" s="198"/>
    </row>
    <row r="126" spans="1:14" ht="15" outlineLevel="1">
      <c r="A126" s="3"/>
      <c r="B126" s="141" t="s">
        <v>122</v>
      </c>
      <c r="D126" s="3"/>
      <c r="E126" s="138"/>
      <c r="F126" s="138"/>
      <c r="G126" s="138"/>
      <c r="H126" s="138"/>
      <c r="I126" s="138"/>
      <c r="J126" s="138"/>
      <c r="K126" s="138"/>
      <c r="L126" s="138"/>
      <c r="M126" s="138"/>
      <c r="N126" s="198"/>
    </row>
    <row r="127" spans="1:14" ht="15" outlineLevel="1">
      <c r="A127" s="3"/>
      <c r="B127" s="141" t="s">
        <v>123</v>
      </c>
      <c r="D127" s="3"/>
      <c r="E127" s="138"/>
      <c r="F127" s="138"/>
      <c r="G127" s="138"/>
      <c r="H127" s="138"/>
      <c r="I127" s="138"/>
      <c r="J127" s="138"/>
      <c r="K127" s="138"/>
      <c r="L127" s="138"/>
      <c r="M127" s="138"/>
      <c r="N127" s="198"/>
    </row>
    <row r="128" spans="1:14" ht="15" outlineLevel="1">
      <c r="A128" s="3"/>
      <c r="B128" s="141" t="s">
        <v>124</v>
      </c>
      <c r="D128" s="3"/>
      <c r="E128" s="138"/>
      <c r="F128" s="138"/>
      <c r="G128" s="138"/>
      <c r="H128" s="138"/>
      <c r="I128" s="138"/>
      <c r="J128" s="138"/>
      <c r="K128" s="138"/>
      <c r="L128" s="138"/>
      <c r="M128" s="138"/>
      <c r="N128" s="198"/>
    </row>
    <row r="129" spans="1:14" ht="15">
      <c r="A129" s="3"/>
      <c r="B129" s="81"/>
      <c r="D129" s="3"/>
      <c r="E129" s="138"/>
      <c r="F129" s="138"/>
      <c r="G129" s="138"/>
      <c r="H129" s="138"/>
      <c r="I129" s="138"/>
      <c r="J129" s="138"/>
      <c r="K129" s="138"/>
      <c r="L129" s="138"/>
      <c r="M129" s="138"/>
      <c r="N129" s="198"/>
    </row>
    <row r="130" spans="1:14" ht="15.75">
      <c r="A130" s="126">
        <v>10</v>
      </c>
      <c r="B130" s="124" t="s">
        <v>125</v>
      </c>
      <c r="D130" s="3"/>
      <c r="E130" s="138"/>
      <c r="F130" s="138"/>
      <c r="G130" s="138"/>
      <c r="H130" s="138"/>
      <c r="I130" s="196">
        <v>369.0534171982501</v>
      </c>
      <c r="J130" s="196">
        <v>405.0925520834559</v>
      </c>
      <c r="K130" s="196">
        <v>486.52197041671997</v>
      </c>
      <c r="L130" s="196">
        <v>241.85419</v>
      </c>
      <c r="M130" s="196">
        <v>222.859786177</v>
      </c>
      <c r="N130" s="198"/>
    </row>
    <row r="131" spans="1:14" ht="15">
      <c r="A131" s="3"/>
      <c r="B131" s="81"/>
      <c r="D131" s="3"/>
      <c r="E131" s="138"/>
      <c r="F131" s="138"/>
      <c r="G131" s="138"/>
      <c r="H131" s="138"/>
      <c r="I131" s="138"/>
      <c r="J131" s="138"/>
      <c r="K131" s="138"/>
      <c r="L131" s="138"/>
      <c r="M131" s="138"/>
      <c r="N131" s="198"/>
    </row>
    <row r="132" spans="1:14" ht="15.75">
      <c r="A132" s="126">
        <v>11</v>
      </c>
      <c r="B132" s="124" t="s">
        <v>126</v>
      </c>
      <c r="D132" s="3"/>
      <c r="E132" s="138"/>
      <c r="F132" s="138"/>
      <c r="G132" s="138"/>
      <c r="H132" s="138"/>
      <c r="I132" s="138"/>
      <c r="J132" s="138"/>
      <c r="K132" s="138"/>
      <c r="L132" s="138"/>
      <c r="M132" s="138"/>
      <c r="N132" s="198"/>
    </row>
    <row r="133" spans="1:14" ht="15">
      <c r="A133" s="127" t="s">
        <v>8</v>
      </c>
      <c r="B133" s="125" t="s">
        <v>127</v>
      </c>
      <c r="D133" s="3"/>
      <c r="E133" s="138"/>
      <c r="F133" s="138"/>
      <c r="G133" s="138"/>
      <c r="H133" s="138"/>
      <c r="I133" s="138"/>
      <c r="J133" s="138"/>
      <c r="K133" s="138"/>
      <c r="L133" s="138"/>
      <c r="M133" s="138"/>
      <c r="N133" s="198"/>
    </row>
    <row r="134" spans="1:14" ht="63.75">
      <c r="A134" s="218"/>
      <c r="B134" s="141" t="s">
        <v>128</v>
      </c>
      <c r="D134" s="3"/>
      <c r="E134" s="138"/>
      <c r="F134" s="138"/>
      <c r="G134" s="138"/>
      <c r="H134" s="138"/>
      <c r="I134" s="196">
        <v>450.819361172</v>
      </c>
      <c r="J134" s="196">
        <v>635.9414009760001</v>
      </c>
      <c r="K134" s="196">
        <v>721.2705338000001</v>
      </c>
      <c r="L134" s="196">
        <v>360.452597728</v>
      </c>
      <c r="M134" s="196">
        <v>300.344636956</v>
      </c>
      <c r="N134" s="198"/>
    </row>
    <row r="135" spans="1:14" ht="15">
      <c r="A135" s="218"/>
      <c r="B135" s="141" t="s">
        <v>129</v>
      </c>
      <c r="D135" s="3"/>
      <c r="E135" s="138"/>
      <c r="F135" s="138"/>
      <c r="G135" s="138"/>
      <c r="H135" s="138"/>
      <c r="I135" s="138"/>
      <c r="J135" s="138"/>
      <c r="K135" s="138"/>
      <c r="L135" s="138"/>
      <c r="M135" s="138"/>
      <c r="N135" s="198"/>
    </row>
    <row r="136" spans="1:14" ht="15">
      <c r="A136" s="218"/>
      <c r="B136" s="141" t="s">
        <v>130</v>
      </c>
      <c r="D136" s="3"/>
      <c r="E136" s="138"/>
      <c r="F136" s="138"/>
      <c r="G136" s="138"/>
      <c r="H136" s="138"/>
      <c r="I136" s="138"/>
      <c r="J136" s="138"/>
      <c r="K136" s="138"/>
      <c r="L136" s="138"/>
      <c r="M136" s="138"/>
      <c r="N136" s="198"/>
    </row>
    <row r="137" spans="1:14" ht="15">
      <c r="A137" s="218"/>
      <c r="B137" s="141" t="s">
        <v>131</v>
      </c>
      <c r="D137" s="3"/>
      <c r="E137" s="138"/>
      <c r="F137" s="138"/>
      <c r="G137" s="138"/>
      <c r="H137" s="138"/>
      <c r="I137" s="138"/>
      <c r="J137" s="138"/>
      <c r="K137" s="138"/>
      <c r="L137" s="138"/>
      <c r="M137" s="138"/>
      <c r="N137" s="198"/>
    </row>
    <row r="138" spans="1:14" ht="15">
      <c r="A138" s="218"/>
      <c r="B138" s="141" t="s">
        <v>132</v>
      </c>
      <c r="D138" s="3"/>
      <c r="E138" s="138"/>
      <c r="F138" s="138"/>
      <c r="G138" s="138"/>
      <c r="H138" s="138"/>
      <c r="I138" s="138"/>
      <c r="J138" s="138"/>
      <c r="K138" s="138"/>
      <c r="L138" s="138"/>
      <c r="M138" s="138"/>
      <c r="N138" s="198"/>
    </row>
    <row r="139" spans="1:14" ht="15">
      <c r="A139" s="218"/>
      <c r="B139" s="141" t="s">
        <v>133</v>
      </c>
      <c r="D139" s="3"/>
      <c r="E139" s="138"/>
      <c r="F139" s="138"/>
      <c r="G139" s="138"/>
      <c r="H139" s="138"/>
      <c r="I139" s="138"/>
      <c r="J139" s="138"/>
      <c r="K139" s="138"/>
      <c r="L139" s="138"/>
      <c r="M139" s="138"/>
      <c r="N139" s="198"/>
    </row>
    <row r="140" spans="1:14" ht="15">
      <c r="A140" s="218"/>
      <c r="B140" s="141" t="s">
        <v>134</v>
      </c>
      <c r="D140" s="3"/>
      <c r="E140" s="138"/>
      <c r="F140" s="138"/>
      <c r="G140" s="138"/>
      <c r="H140" s="138"/>
      <c r="I140" s="138"/>
      <c r="J140" s="138"/>
      <c r="K140" s="138"/>
      <c r="L140" s="138"/>
      <c r="M140" s="138"/>
      <c r="N140" s="198"/>
    </row>
    <row r="141" spans="1:14" ht="15">
      <c r="A141" s="3"/>
      <c r="B141" s="81"/>
      <c r="D141" s="3"/>
      <c r="E141" s="138"/>
      <c r="F141" s="138"/>
      <c r="G141" s="138"/>
      <c r="H141" s="138"/>
      <c r="I141" s="138"/>
      <c r="J141" s="138"/>
      <c r="K141" s="138"/>
      <c r="L141" s="138"/>
      <c r="M141" s="138"/>
      <c r="N141" s="198"/>
    </row>
    <row r="142" spans="1:14" ht="15">
      <c r="A142" s="127" t="s">
        <v>11</v>
      </c>
      <c r="B142" s="125" t="s">
        <v>135</v>
      </c>
      <c r="D142" s="3"/>
      <c r="E142" s="138"/>
      <c r="F142" s="138"/>
      <c r="G142" s="138"/>
      <c r="H142" s="138"/>
      <c r="I142" s="138"/>
      <c r="J142" s="138"/>
      <c r="K142" s="138"/>
      <c r="L142" s="138"/>
      <c r="M142" s="138"/>
      <c r="N142" s="198"/>
    </row>
    <row r="143" spans="1:14" ht="63.75">
      <c r="A143" s="218"/>
      <c r="B143" s="141" t="s">
        <v>128</v>
      </c>
      <c r="D143" s="3"/>
      <c r="E143" s="138"/>
      <c r="F143" s="138"/>
      <c r="G143" s="138"/>
      <c r="H143" s="138"/>
      <c r="I143" s="196">
        <v>264.00933471</v>
      </c>
      <c r="J143" s="196">
        <v>221.558205506</v>
      </c>
      <c r="K143" s="196">
        <v>506.8766992000001</v>
      </c>
      <c r="L143" s="196">
        <v>389.100688676</v>
      </c>
      <c r="M143" s="196">
        <v>205.37368831999999</v>
      </c>
      <c r="N143" s="198"/>
    </row>
    <row r="144" spans="1:14" ht="15">
      <c r="A144" s="218"/>
      <c r="B144" s="141" t="s">
        <v>136</v>
      </c>
      <c r="D144" s="3"/>
      <c r="E144" s="138"/>
      <c r="F144" s="138"/>
      <c r="G144" s="138"/>
      <c r="H144" s="138"/>
      <c r="I144" s="138"/>
      <c r="J144" s="138"/>
      <c r="K144" s="138"/>
      <c r="L144" s="138"/>
      <c r="M144" s="138"/>
      <c r="N144" s="198"/>
    </row>
    <row r="145" spans="1:14" ht="15">
      <c r="A145" s="218"/>
      <c r="B145" s="141" t="s">
        <v>130</v>
      </c>
      <c r="D145" s="3"/>
      <c r="E145" s="138"/>
      <c r="F145" s="138"/>
      <c r="G145" s="138"/>
      <c r="H145" s="138"/>
      <c r="I145" s="138"/>
      <c r="J145" s="138"/>
      <c r="K145" s="138"/>
      <c r="L145" s="138"/>
      <c r="M145" s="138"/>
      <c r="N145" s="198"/>
    </row>
    <row r="146" spans="1:14" ht="15">
      <c r="A146" s="218"/>
      <c r="B146" s="141" t="s">
        <v>131</v>
      </c>
      <c r="D146" s="3"/>
      <c r="E146" s="138"/>
      <c r="F146" s="138"/>
      <c r="G146" s="138"/>
      <c r="H146" s="138"/>
      <c r="I146" s="138"/>
      <c r="J146" s="138"/>
      <c r="K146" s="138"/>
      <c r="L146" s="138"/>
      <c r="M146" s="138"/>
      <c r="N146" s="198"/>
    </row>
    <row r="147" spans="1:14" ht="15">
      <c r="A147" s="218"/>
      <c r="B147" s="141" t="s">
        <v>137</v>
      </c>
      <c r="D147" s="3"/>
      <c r="E147" s="138"/>
      <c r="F147" s="138"/>
      <c r="G147" s="138"/>
      <c r="H147" s="138"/>
      <c r="I147" s="138"/>
      <c r="J147" s="138"/>
      <c r="K147" s="138"/>
      <c r="L147" s="138"/>
      <c r="M147" s="138"/>
      <c r="N147" s="198"/>
    </row>
    <row r="148" spans="1:14" ht="15">
      <c r="A148" s="218"/>
      <c r="B148" s="141" t="s">
        <v>138</v>
      </c>
      <c r="D148" s="3"/>
      <c r="E148" s="138"/>
      <c r="F148" s="138"/>
      <c r="G148" s="138"/>
      <c r="H148" s="138"/>
      <c r="I148" s="138"/>
      <c r="J148" s="138"/>
      <c r="K148" s="138"/>
      <c r="L148" s="138"/>
      <c r="M148" s="138"/>
      <c r="N148" s="198"/>
    </row>
    <row r="149" spans="1:14" ht="15">
      <c r="A149" s="218"/>
      <c r="B149" s="141" t="s">
        <v>139</v>
      </c>
      <c r="D149" s="3"/>
      <c r="E149" s="138"/>
      <c r="F149" s="138"/>
      <c r="G149" s="138"/>
      <c r="H149" s="138"/>
      <c r="I149" s="138"/>
      <c r="J149" s="138"/>
      <c r="K149" s="138"/>
      <c r="L149" s="138"/>
      <c r="M149" s="138"/>
      <c r="N149" s="198"/>
    </row>
    <row r="150" spans="1:14" ht="15">
      <c r="A150" s="218"/>
      <c r="B150" s="141" t="s">
        <v>140</v>
      </c>
      <c r="D150" s="3"/>
      <c r="E150" s="138"/>
      <c r="F150" s="138"/>
      <c r="G150" s="138"/>
      <c r="H150" s="138"/>
      <c r="I150" s="138"/>
      <c r="J150" s="138"/>
      <c r="K150" s="138"/>
      <c r="L150" s="138"/>
      <c r="M150" s="138"/>
      <c r="N150" s="198"/>
    </row>
    <row r="151" spans="1:14" ht="15">
      <c r="A151" s="3"/>
      <c r="B151" s="81"/>
      <c r="D151" s="3"/>
      <c r="E151" s="138"/>
      <c r="F151" s="138"/>
      <c r="G151" s="138"/>
      <c r="H151" s="138"/>
      <c r="I151" s="138"/>
      <c r="J151" s="138"/>
      <c r="K151" s="138"/>
      <c r="L151" s="138"/>
      <c r="M151" s="138"/>
      <c r="N151" s="198"/>
    </row>
    <row r="152" spans="1:14" ht="15">
      <c r="A152" s="127" t="s">
        <v>13</v>
      </c>
      <c r="B152" s="125" t="s">
        <v>141</v>
      </c>
      <c r="D152" s="3"/>
      <c r="E152" s="138"/>
      <c r="F152" s="138"/>
      <c r="G152" s="138"/>
      <c r="H152" s="138"/>
      <c r="I152" s="138"/>
      <c r="J152" s="138"/>
      <c r="K152" s="138"/>
      <c r="L152" s="138"/>
      <c r="M152" s="138"/>
      <c r="N152" s="198"/>
    </row>
    <row r="153" spans="1:14" ht="63.75">
      <c r="A153" s="218"/>
      <c r="B153" s="141" t="s">
        <v>128</v>
      </c>
      <c r="D153" s="3"/>
      <c r="E153" s="138"/>
      <c r="F153" s="138"/>
      <c r="G153" s="138"/>
      <c r="H153" s="138"/>
      <c r="I153" s="138"/>
      <c r="J153" s="138"/>
      <c r="K153" s="196">
        <v>135.03668460000003</v>
      </c>
      <c r="L153" s="138"/>
      <c r="M153" s="196">
        <v>100.807653826</v>
      </c>
      <c r="N153" s="198"/>
    </row>
    <row r="154" spans="1:14" ht="15">
      <c r="A154" s="218"/>
      <c r="B154" s="141" t="s">
        <v>142</v>
      </c>
      <c r="D154" s="3"/>
      <c r="E154" s="138"/>
      <c r="F154" s="138"/>
      <c r="G154" s="138"/>
      <c r="H154" s="138"/>
      <c r="I154" s="138"/>
      <c r="J154" s="138"/>
      <c r="K154" s="138"/>
      <c r="L154" s="138"/>
      <c r="M154" s="138"/>
      <c r="N154" s="198"/>
    </row>
    <row r="155" spans="1:14" ht="15">
      <c r="A155" s="218"/>
      <c r="B155" s="141" t="s">
        <v>130</v>
      </c>
      <c r="D155" s="3"/>
      <c r="E155" s="138"/>
      <c r="F155" s="138"/>
      <c r="G155" s="138"/>
      <c r="H155" s="138"/>
      <c r="I155" s="138"/>
      <c r="J155" s="138"/>
      <c r="K155" s="138"/>
      <c r="L155" s="138"/>
      <c r="M155" s="138"/>
      <c r="N155" s="198"/>
    </row>
    <row r="156" spans="1:14" ht="15">
      <c r="A156" s="218"/>
      <c r="B156" s="141" t="s">
        <v>131</v>
      </c>
      <c r="D156" s="3"/>
      <c r="E156" s="138"/>
      <c r="F156" s="138"/>
      <c r="G156" s="138"/>
      <c r="H156" s="138"/>
      <c r="I156" s="138"/>
      <c r="J156" s="138"/>
      <c r="K156" s="138"/>
      <c r="L156" s="138"/>
      <c r="M156" s="138"/>
      <c r="N156" s="198"/>
    </row>
    <row r="157" spans="1:14" ht="15">
      <c r="A157" s="218"/>
      <c r="B157" s="141" t="s">
        <v>143</v>
      </c>
      <c r="D157" s="3"/>
      <c r="E157" s="138"/>
      <c r="F157" s="138"/>
      <c r="G157" s="138"/>
      <c r="H157" s="138"/>
      <c r="I157" s="138"/>
      <c r="J157" s="138"/>
      <c r="K157" s="138"/>
      <c r="L157" s="138"/>
      <c r="M157" s="138"/>
      <c r="N157" s="198"/>
    </row>
    <row r="158" spans="1:14" ht="15">
      <c r="A158" s="218"/>
      <c r="B158" s="141" t="s">
        <v>144</v>
      </c>
      <c r="D158" s="3"/>
      <c r="E158" s="138"/>
      <c r="F158" s="138"/>
      <c r="G158" s="138"/>
      <c r="H158" s="138"/>
      <c r="I158" s="138"/>
      <c r="J158" s="138"/>
      <c r="K158" s="138"/>
      <c r="L158" s="138"/>
      <c r="M158" s="138"/>
      <c r="N158" s="198"/>
    </row>
    <row r="159" spans="1:14" ht="15">
      <c r="A159" s="218"/>
      <c r="B159" s="141" t="s">
        <v>145</v>
      </c>
      <c r="D159" s="3"/>
      <c r="E159" s="138"/>
      <c r="F159" s="138"/>
      <c r="G159" s="138"/>
      <c r="H159" s="138"/>
      <c r="I159" s="138"/>
      <c r="J159" s="138"/>
      <c r="K159" s="138"/>
      <c r="L159" s="138"/>
      <c r="M159" s="138"/>
      <c r="N159" s="198"/>
    </row>
    <row r="160" spans="1:14" ht="15">
      <c r="A160" s="3"/>
      <c r="B160" s="81"/>
      <c r="D160" s="3"/>
      <c r="E160" s="138"/>
      <c r="F160" s="138"/>
      <c r="G160" s="138"/>
      <c r="H160" s="138"/>
      <c r="I160" s="138"/>
      <c r="J160" s="138"/>
      <c r="K160" s="138"/>
      <c r="L160" s="138"/>
      <c r="M160" s="138"/>
      <c r="N160" s="198"/>
    </row>
    <row r="161" spans="1:14" ht="15.75">
      <c r="A161" s="126">
        <v>12</v>
      </c>
      <c r="B161" s="124" t="s">
        <v>146</v>
      </c>
      <c r="D161" s="3"/>
      <c r="E161" s="138"/>
      <c r="F161" s="138"/>
      <c r="G161" s="138"/>
      <c r="H161" s="138"/>
      <c r="I161" s="138"/>
      <c r="J161" s="138"/>
      <c r="K161" s="138"/>
      <c r="L161" s="138"/>
      <c r="M161" s="138"/>
      <c r="N161" s="198"/>
    </row>
    <row r="162" spans="1:14" ht="15">
      <c r="A162" s="3"/>
      <c r="B162" s="81"/>
      <c r="D162" s="3"/>
      <c r="E162" s="138"/>
      <c r="F162" s="138"/>
      <c r="G162" s="138"/>
      <c r="H162" s="138"/>
      <c r="I162" s="138"/>
      <c r="J162" s="138"/>
      <c r="K162" s="138"/>
      <c r="L162" s="138"/>
      <c r="M162" s="138"/>
      <c r="N162" s="198"/>
    </row>
    <row r="163" spans="1:14" ht="20.25" customHeight="1">
      <c r="A163" s="126">
        <v>13</v>
      </c>
      <c r="B163" s="124" t="s">
        <v>147</v>
      </c>
      <c r="D163" s="3"/>
      <c r="E163" s="138"/>
      <c r="F163" s="138"/>
      <c r="G163" s="138"/>
      <c r="H163" s="138"/>
      <c r="I163" s="196">
        <v>180.420365598</v>
      </c>
      <c r="J163" s="196">
        <v>195.425801234</v>
      </c>
      <c r="K163" s="138">
        <v>303.05</v>
      </c>
      <c r="L163" s="196">
        <v>458.94512405800003</v>
      </c>
      <c r="M163" s="196">
        <v>132.139378246</v>
      </c>
      <c r="N163" s="198"/>
    </row>
    <row r="164" spans="1:14" ht="42.75">
      <c r="A164" s="127" t="s">
        <v>8</v>
      </c>
      <c r="B164" s="125" t="s">
        <v>148</v>
      </c>
      <c r="D164" s="3"/>
      <c r="E164" s="138"/>
      <c r="F164" s="138"/>
      <c r="G164" s="138"/>
      <c r="H164" s="138"/>
      <c r="I164" s="138"/>
      <c r="J164" s="138"/>
      <c r="K164" s="138"/>
      <c r="L164" s="138"/>
      <c r="M164" s="138"/>
      <c r="N164" s="198"/>
    </row>
    <row r="165" spans="1:14" ht="28.5">
      <c r="A165" s="127" t="s">
        <v>11</v>
      </c>
      <c r="B165" s="125" t="s">
        <v>149</v>
      </c>
      <c r="D165" s="3"/>
      <c r="E165" s="138"/>
      <c r="F165" s="138"/>
      <c r="G165" s="138"/>
      <c r="H165" s="138"/>
      <c r="I165" s="138"/>
      <c r="J165" s="138"/>
      <c r="K165" s="138"/>
      <c r="L165" s="138"/>
      <c r="M165" s="138"/>
      <c r="N165" s="198"/>
    </row>
    <row r="166" spans="1:14" ht="42.75">
      <c r="A166" s="127" t="s">
        <v>13</v>
      </c>
      <c r="B166" s="125" t="s">
        <v>150</v>
      </c>
      <c r="D166" s="3"/>
      <c r="E166" s="138"/>
      <c r="F166" s="138"/>
      <c r="G166" s="138"/>
      <c r="H166" s="138"/>
      <c r="I166" s="138"/>
      <c r="J166" s="138"/>
      <c r="K166" s="138"/>
      <c r="L166" s="138"/>
      <c r="M166" s="138"/>
      <c r="N166" s="198"/>
    </row>
    <row r="167" spans="1:14" ht="15">
      <c r="A167" s="3"/>
      <c r="B167" s="141" t="s">
        <v>151</v>
      </c>
      <c r="D167" s="3"/>
      <c r="E167" s="138"/>
      <c r="F167" s="138"/>
      <c r="G167" s="138"/>
      <c r="H167" s="138"/>
      <c r="I167" s="138"/>
      <c r="J167" s="138"/>
      <c r="K167" s="138"/>
      <c r="L167" s="138"/>
      <c r="M167" s="138"/>
      <c r="N167" s="198"/>
    </row>
    <row r="168" spans="1:14" ht="15">
      <c r="A168" s="3"/>
      <c r="B168" s="141" t="s">
        <v>152</v>
      </c>
      <c r="D168" s="3"/>
      <c r="E168" s="138"/>
      <c r="F168" s="138"/>
      <c r="G168" s="138"/>
      <c r="H168" s="138"/>
      <c r="I168" s="138"/>
      <c r="J168" s="138"/>
      <c r="K168" s="138"/>
      <c r="L168" s="138"/>
      <c r="M168" s="138"/>
      <c r="N168" s="198"/>
    </row>
    <row r="169" spans="1:14" ht="15">
      <c r="A169" s="3"/>
      <c r="B169" s="141" t="s">
        <v>153</v>
      </c>
      <c r="D169" s="3"/>
      <c r="E169" s="138"/>
      <c r="F169" s="138"/>
      <c r="G169" s="138"/>
      <c r="H169" s="138"/>
      <c r="I169" s="138"/>
      <c r="J169" s="138"/>
      <c r="K169" s="138"/>
      <c r="L169" s="138"/>
      <c r="M169" s="138"/>
      <c r="N169" s="198"/>
    </row>
    <row r="170" spans="1:14" ht="15">
      <c r="A170" s="3"/>
      <c r="B170" s="141" t="s">
        <v>154</v>
      </c>
      <c r="D170" s="3"/>
      <c r="E170" s="138"/>
      <c r="F170" s="138"/>
      <c r="G170" s="138"/>
      <c r="H170" s="138"/>
      <c r="I170" s="138"/>
      <c r="J170" s="138"/>
      <c r="K170" s="138"/>
      <c r="L170" s="138"/>
      <c r="M170" s="138"/>
      <c r="N170" s="198"/>
    </row>
    <row r="171" spans="1:14" ht="15">
      <c r="A171" s="3"/>
      <c r="B171" s="141" t="s">
        <v>155</v>
      </c>
      <c r="D171" s="3"/>
      <c r="E171" s="138"/>
      <c r="F171" s="138"/>
      <c r="G171" s="138"/>
      <c r="H171" s="138"/>
      <c r="I171" s="138"/>
      <c r="J171" s="138"/>
      <c r="K171" s="138"/>
      <c r="L171" s="138"/>
      <c r="M171" s="138"/>
      <c r="N171" s="198"/>
    </row>
    <row r="172" spans="1:14" ht="15">
      <c r="A172" s="218"/>
      <c r="B172" s="141" t="s">
        <v>156</v>
      </c>
      <c r="D172" s="3"/>
      <c r="E172" s="138"/>
      <c r="F172" s="138"/>
      <c r="G172" s="138"/>
      <c r="H172" s="138"/>
      <c r="I172" s="138"/>
      <c r="J172" s="138"/>
      <c r="K172" s="138"/>
      <c r="L172" s="138"/>
      <c r="M172" s="138"/>
      <c r="N172" s="198"/>
    </row>
    <row r="173" spans="1:14" ht="15">
      <c r="A173" s="127" t="s">
        <v>19</v>
      </c>
      <c r="B173" s="125" t="s">
        <v>157</v>
      </c>
      <c r="D173" s="3"/>
      <c r="E173" s="138"/>
      <c r="F173" s="138"/>
      <c r="G173" s="138"/>
      <c r="H173" s="138"/>
      <c r="I173" s="138"/>
      <c r="J173" s="138"/>
      <c r="K173" s="138"/>
      <c r="L173" s="138"/>
      <c r="M173" s="138"/>
      <c r="N173" s="198"/>
    </row>
    <row r="174" spans="1:14" ht="15">
      <c r="A174" s="127" t="s">
        <v>21</v>
      </c>
      <c r="B174" s="125" t="s">
        <v>158</v>
      </c>
      <c r="D174" s="3"/>
      <c r="E174" s="138"/>
      <c r="F174" s="138"/>
      <c r="G174" s="138"/>
      <c r="H174" s="138"/>
      <c r="I174" s="138"/>
      <c r="J174" s="138"/>
      <c r="K174" s="138"/>
      <c r="L174" s="138"/>
      <c r="M174" s="138"/>
      <c r="N174" s="198"/>
    </row>
    <row r="175" spans="1:14" ht="15">
      <c r="A175" s="3"/>
      <c r="B175" s="81"/>
      <c r="D175" s="3"/>
      <c r="E175" s="138"/>
      <c r="F175" s="138"/>
      <c r="G175" s="138"/>
      <c r="H175" s="138"/>
      <c r="I175" s="138"/>
      <c r="J175" s="138"/>
      <c r="K175" s="138"/>
      <c r="L175" s="138"/>
      <c r="M175" s="138"/>
      <c r="N175" s="198"/>
    </row>
    <row r="176" spans="1:14" ht="21" customHeight="1">
      <c r="A176" s="126">
        <v>14</v>
      </c>
      <c r="B176" s="124" t="s">
        <v>159</v>
      </c>
      <c r="D176" s="3"/>
      <c r="E176" s="138"/>
      <c r="F176" s="138"/>
      <c r="G176" s="138"/>
      <c r="H176" s="138"/>
      <c r="I176" s="138"/>
      <c r="J176" s="138"/>
      <c r="K176" s="196">
        <v>143.983468718</v>
      </c>
      <c r="L176" s="138"/>
      <c r="M176" s="138"/>
      <c r="N176" s="198"/>
    </row>
    <row r="177" spans="1:14" ht="15">
      <c r="A177" s="127" t="s">
        <v>8</v>
      </c>
      <c r="B177" s="125" t="s">
        <v>160</v>
      </c>
      <c r="D177" s="3"/>
      <c r="E177" s="138"/>
      <c r="F177" s="138"/>
      <c r="G177" s="138"/>
      <c r="H177" s="138"/>
      <c r="I177" s="138"/>
      <c r="J177" s="138"/>
      <c r="K177" s="138"/>
      <c r="L177" s="138"/>
      <c r="M177" s="196">
        <v>24.432649606</v>
      </c>
      <c r="N177" s="198"/>
    </row>
    <row r="178" spans="1:14" ht="15">
      <c r="A178" s="127" t="s">
        <v>11</v>
      </c>
      <c r="B178" s="125" t="s">
        <v>161</v>
      </c>
      <c r="D178" s="3"/>
      <c r="E178" s="138"/>
      <c r="F178" s="138"/>
      <c r="G178" s="138"/>
      <c r="H178" s="138"/>
      <c r="I178" s="138"/>
      <c r="J178" s="138"/>
      <c r="K178" s="138"/>
      <c r="L178" s="196">
        <v>28.713018832</v>
      </c>
      <c r="M178" s="196">
        <v>60.37990722</v>
      </c>
      <c r="N178" s="198"/>
    </row>
    <row r="179" spans="1:14" ht="15">
      <c r="A179" s="3"/>
      <c r="B179" s="81"/>
      <c r="D179" s="3"/>
      <c r="E179" s="138"/>
      <c r="F179" s="138"/>
      <c r="G179" s="138"/>
      <c r="H179" s="138"/>
      <c r="I179" s="138"/>
      <c r="J179" s="138"/>
      <c r="K179" s="138"/>
      <c r="L179" s="138"/>
      <c r="M179" s="138"/>
      <c r="N179" s="198"/>
    </row>
    <row r="180" spans="1:14" ht="15.75">
      <c r="A180" s="126">
        <v>15</v>
      </c>
      <c r="B180" s="124" t="s">
        <v>162</v>
      </c>
      <c r="C180" s="214" t="s">
        <v>163</v>
      </c>
      <c r="D180" s="3"/>
      <c r="E180" s="138"/>
      <c r="F180" s="138"/>
      <c r="G180" s="138"/>
      <c r="H180" s="138"/>
      <c r="I180" s="196"/>
      <c r="J180" s="138"/>
      <c r="K180" s="138"/>
      <c r="L180" s="138"/>
      <c r="M180" s="138"/>
      <c r="N180" s="198"/>
    </row>
    <row r="181" spans="1:15" ht="15">
      <c r="A181" s="127" t="s">
        <v>8</v>
      </c>
      <c r="B181" s="125" t="s">
        <v>164</v>
      </c>
      <c r="D181" s="3"/>
      <c r="E181" s="138"/>
      <c r="F181" s="138"/>
      <c r="G181" s="138"/>
      <c r="H181" s="138"/>
      <c r="I181" s="138"/>
      <c r="J181" s="138"/>
      <c r="K181" s="138"/>
      <c r="L181" s="138"/>
      <c r="M181" s="138"/>
      <c r="N181" s="198"/>
      <c r="O181" s="287">
        <v>1.47</v>
      </c>
    </row>
    <row r="182" spans="1:15" ht="15">
      <c r="A182" s="127" t="s">
        <v>11</v>
      </c>
      <c r="B182" s="125" t="s">
        <v>165</v>
      </c>
      <c r="D182" s="3"/>
      <c r="E182" s="138"/>
      <c r="F182" s="138"/>
      <c r="G182" s="138"/>
      <c r="H182" s="138"/>
      <c r="I182" s="138"/>
      <c r="J182" s="138"/>
      <c r="K182" s="138"/>
      <c r="L182" s="138"/>
      <c r="M182" s="138"/>
      <c r="N182" s="198"/>
      <c r="O182" s="287">
        <v>1.1</v>
      </c>
    </row>
    <row r="183" spans="1:14" ht="30" customHeight="1" hidden="1">
      <c r="A183" s="3"/>
      <c r="B183" s="81" t="s">
        <v>166</v>
      </c>
      <c r="D183" s="3"/>
      <c r="E183" s="138"/>
      <c r="F183" s="138"/>
      <c r="G183" s="138"/>
      <c r="H183" s="138"/>
      <c r="I183" s="138"/>
      <c r="J183" s="138"/>
      <c r="K183" s="138"/>
      <c r="L183" s="138"/>
      <c r="M183" s="138"/>
      <c r="N183" s="198"/>
    </row>
    <row r="184" spans="1:14" ht="15.75" customHeight="1" hidden="1">
      <c r="A184" s="3" t="s">
        <v>8</v>
      </c>
      <c r="B184" s="81" t="s">
        <v>167</v>
      </c>
      <c r="D184" s="3"/>
      <c r="E184" s="138"/>
      <c r="F184" s="138"/>
      <c r="G184" s="138"/>
      <c r="H184" s="138"/>
      <c r="I184" s="138"/>
      <c r="J184" s="138"/>
      <c r="K184" s="138"/>
      <c r="L184" s="138"/>
      <c r="M184" s="138"/>
      <c r="N184" s="198"/>
    </row>
    <row r="185" spans="1:14" ht="15.75" customHeight="1" hidden="1">
      <c r="A185" s="3" t="s">
        <v>76</v>
      </c>
      <c r="B185" s="81" t="s">
        <v>168</v>
      </c>
      <c r="D185" s="3"/>
      <c r="E185" s="138"/>
      <c r="F185" s="138"/>
      <c r="G185" s="138"/>
      <c r="H185" s="138"/>
      <c r="I185" s="138"/>
      <c r="J185" s="138"/>
      <c r="K185" s="138"/>
      <c r="L185" s="138"/>
      <c r="M185" s="138"/>
      <c r="N185" s="198"/>
    </row>
    <row r="186" spans="1:14" ht="15.75" customHeight="1" hidden="1">
      <c r="A186" s="3" t="s">
        <v>78</v>
      </c>
      <c r="B186" s="81" t="s">
        <v>169</v>
      </c>
      <c r="D186" s="3"/>
      <c r="E186" s="138"/>
      <c r="F186" s="138"/>
      <c r="G186" s="138"/>
      <c r="H186" s="138"/>
      <c r="I186" s="138"/>
      <c r="J186" s="138"/>
      <c r="K186" s="138"/>
      <c r="L186" s="138"/>
      <c r="M186" s="138"/>
      <c r="N186" s="198"/>
    </row>
    <row r="187" spans="1:14" ht="15.75" customHeight="1" hidden="1">
      <c r="A187" s="3" t="s">
        <v>80</v>
      </c>
      <c r="B187" s="81" t="s">
        <v>170</v>
      </c>
      <c r="D187" s="3"/>
      <c r="E187" s="138"/>
      <c r="F187" s="138"/>
      <c r="G187" s="138"/>
      <c r="H187" s="138"/>
      <c r="I187" s="138"/>
      <c r="J187" s="138"/>
      <c r="K187" s="138"/>
      <c r="L187" s="138"/>
      <c r="M187" s="138"/>
      <c r="N187" s="198"/>
    </row>
    <row r="188" spans="1:14" ht="15.75" customHeight="1" hidden="1">
      <c r="A188" s="3" t="s">
        <v>82</v>
      </c>
      <c r="B188" s="81" t="s">
        <v>171</v>
      </c>
      <c r="D188" s="3"/>
      <c r="E188" s="138"/>
      <c r="F188" s="138"/>
      <c r="G188" s="138"/>
      <c r="H188" s="138"/>
      <c r="I188" s="138"/>
      <c r="J188" s="138"/>
      <c r="K188" s="138"/>
      <c r="L188" s="138"/>
      <c r="M188" s="138"/>
      <c r="N188" s="198"/>
    </row>
    <row r="189" spans="1:14" ht="15.75" customHeight="1" hidden="1">
      <c r="A189" s="3" t="s">
        <v>89</v>
      </c>
      <c r="B189" s="81" t="s">
        <v>172</v>
      </c>
      <c r="D189" s="3"/>
      <c r="E189" s="138"/>
      <c r="F189" s="138"/>
      <c r="G189" s="138"/>
      <c r="H189" s="138"/>
      <c r="I189" s="138"/>
      <c r="J189" s="138"/>
      <c r="K189" s="138"/>
      <c r="L189" s="138"/>
      <c r="M189" s="138"/>
      <c r="N189" s="198"/>
    </row>
    <row r="190" spans="1:14" ht="15.75" customHeight="1" hidden="1">
      <c r="A190" s="3" t="s">
        <v>11</v>
      </c>
      <c r="B190" s="81" t="s">
        <v>173</v>
      </c>
      <c r="D190" s="3"/>
      <c r="E190" s="138"/>
      <c r="F190" s="138"/>
      <c r="G190" s="138"/>
      <c r="H190" s="138"/>
      <c r="I190" s="138"/>
      <c r="J190" s="138"/>
      <c r="K190" s="138"/>
      <c r="L190" s="138"/>
      <c r="M190" s="138"/>
      <c r="N190" s="198"/>
    </row>
    <row r="191" spans="1:14" ht="15.75" customHeight="1" hidden="1">
      <c r="A191" s="3" t="s">
        <v>76</v>
      </c>
      <c r="B191" s="81" t="s">
        <v>174</v>
      </c>
      <c r="D191" s="3"/>
      <c r="E191" s="138"/>
      <c r="F191" s="138"/>
      <c r="G191" s="138"/>
      <c r="H191" s="138"/>
      <c r="I191" s="138"/>
      <c r="J191" s="138"/>
      <c r="K191" s="138"/>
      <c r="L191" s="138"/>
      <c r="M191" s="138"/>
      <c r="N191" s="198"/>
    </row>
    <row r="192" spans="1:14" ht="15.75" customHeight="1" hidden="1">
      <c r="A192" s="3" t="s">
        <v>78</v>
      </c>
      <c r="B192" s="81" t="s">
        <v>175</v>
      </c>
      <c r="D192" s="3"/>
      <c r="E192" s="138"/>
      <c r="F192" s="138"/>
      <c r="G192" s="138"/>
      <c r="H192" s="138"/>
      <c r="I192" s="138"/>
      <c r="J192" s="138"/>
      <c r="K192" s="138"/>
      <c r="L192" s="138"/>
      <c r="M192" s="138"/>
      <c r="N192" s="198"/>
    </row>
    <row r="193" spans="1:14" ht="15.75" customHeight="1" hidden="1">
      <c r="A193" s="3" t="s">
        <v>80</v>
      </c>
      <c r="B193" s="81" t="s">
        <v>176</v>
      </c>
      <c r="D193" s="3"/>
      <c r="E193" s="138"/>
      <c r="F193" s="138"/>
      <c r="G193" s="138"/>
      <c r="H193" s="138"/>
      <c r="I193" s="138"/>
      <c r="J193" s="138"/>
      <c r="K193" s="138"/>
      <c r="L193" s="138"/>
      <c r="M193" s="138"/>
      <c r="N193" s="198"/>
    </row>
    <row r="194" spans="1:14" ht="15.75" customHeight="1" hidden="1">
      <c r="A194" s="3" t="s">
        <v>82</v>
      </c>
      <c r="B194" s="81" t="s">
        <v>177</v>
      </c>
      <c r="D194" s="3"/>
      <c r="E194" s="138"/>
      <c r="F194" s="138"/>
      <c r="G194" s="138"/>
      <c r="H194" s="138"/>
      <c r="I194" s="138"/>
      <c r="J194" s="138"/>
      <c r="K194" s="138"/>
      <c r="L194" s="138"/>
      <c r="M194" s="138"/>
      <c r="N194" s="198"/>
    </row>
    <row r="195" spans="1:14" ht="15.75" customHeight="1" hidden="1">
      <c r="A195" s="3" t="s">
        <v>11</v>
      </c>
      <c r="B195" s="81" t="s">
        <v>178</v>
      </c>
      <c r="D195" s="3"/>
      <c r="E195" s="138"/>
      <c r="F195" s="138"/>
      <c r="G195" s="138"/>
      <c r="H195" s="138"/>
      <c r="I195" s="138"/>
      <c r="J195" s="138"/>
      <c r="K195" s="138"/>
      <c r="L195" s="138"/>
      <c r="M195" s="138"/>
      <c r="N195" s="198"/>
    </row>
    <row r="196" spans="1:14" ht="15.75" customHeight="1" hidden="1">
      <c r="A196" s="3" t="s">
        <v>76</v>
      </c>
      <c r="B196" s="81" t="s">
        <v>179</v>
      </c>
      <c r="D196" s="3"/>
      <c r="E196" s="138"/>
      <c r="F196" s="138"/>
      <c r="G196" s="138"/>
      <c r="H196" s="138"/>
      <c r="I196" s="138"/>
      <c r="J196" s="138"/>
      <c r="K196" s="138"/>
      <c r="L196" s="138"/>
      <c r="M196" s="138"/>
      <c r="N196" s="198"/>
    </row>
    <row r="197" spans="1:14" ht="15.75" customHeight="1" hidden="1">
      <c r="A197" s="3" t="s">
        <v>78</v>
      </c>
      <c r="B197" s="81" t="s">
        <v>180</v>
      </c>
      <c r="D197" s="3"/>
      <c r="E197" s="138"/>
      <c r="F197" s="138"/>
      <c r="G197" s="138"/>
      <c r="H197" s="138"/>
      <c r="I197" s="138"/>
      <c r="J197" s="138"/>
      <c r="K197" s="138"/>
      <c r="L197" s="138"/>
      <c r="M197" s="138"/>
      <c r="N197" s="198"/>
    </row>
    <row r="198" spans="1:14" ht="15.75" customHeight="1" hidden="1">
      <c r="A198" s="3" t="s">
        <v>80</v>
      </c>
      <c r="B198" s="81" t="s">
        <v>181</v>
      </c>
      <c r="D198" s="3"/>
      <c r="E198" s="138"/>
      <c r="F198" s="138"/>
      <c r="G198" s="138"/>
      <c r="H198" s="138"/>
      <c r="I198" s="138"/>
      <c r="J198" s="138"/>
      <c r="K198" s="138"/>
      <c r="L198" s="138"/>
      <c r="M198" s="138"/>
      <c r="N198" s="198"/>
    </row>
    <row r="199" spans="1:14" ht="15.75" customHeight="1" hidden="1">
      <c r="A199" s="3" t="s">
        <v>82</v>
      </c>
      <c r="B199" s="81" t="s">
        <v>182</v>
      </c>
      <c r="D199" s="3"/>
      <c r="E199" s="138"/>
      <c r="F199" s="138"/>
      <c r="G199" s="138"/>
      <c r="H199" s="138"/>
      <c r="I199" s="138"/>
      <c r="J199" s="138"/>
      <c r="K199" s="138"/>
      <c r="L199" s="138"/>
      <c r="M199" s="138"/>
      <c r="N199" s="198"/>
    </row>
    <row r="200" spans="1:14" ht="15.75" customHeight="1" hidden="1">
      <c r="A200" s="3" t="s">
        <v>89</v>
      </c>
      <c r="B200" s="81" t="s">
        <v>183</v>
      </c>
      <c r="D200" s="3"/>
      <c r="E200" s="138"/>
      <c r="F200" s="138"/>
      <c r="G200" s="138"/>
      <c r="H200" s="138"/>
      <c r="I200" s="138"/>
      <c r="J200" s="138"/>
      <c r="K200" s="138"/>
      <c r="L200" s="138"/>
      <c r="M200" s="138"/>
      <c r="N200" s="198"/>
    </row>
    <row r="201" spans="1:14" ht="15.75" customHeight="1" hidden="1">
      <c r="A201" s="3" t="s">
        <v>91</v>
      </c>
      <c r="B201" s="81" t="s">
        <v>184</v>
      </c>
      <c r="D201" s="3"/>
      <c r="E201" s="138"/>
      <c r="F201" s="138"/>
      <c r="G201" s="138"/>
      <c r="H201" s="138"/>
      <c r="I201" s="138"/>
      <c r="J201" s="138"/>
      <c r="K201" s="138"/>
      <c r="L201" s="138"/>
      <c r="M201" s="138"/>
      <c r="N201" s="198"/>
    </row>
    <row r="202" spans="1:14" ht="15.75" customHeight="1" hidden="1">
      <c r="A202" s="3" t="s">
        <v>19</v>
      </c>
      <c r="B202" s="81" t="s">
        <v>185</v>
      </c>
      <c r="D202" s="3"/>
      <c r="E202" s="138"/>
      <c r="F202" s="138"/>
      <c r="G202" s="138"/>
      <c r="H202" s="138"/>
      <c r="I202" s="138"/>
      <c r="J202" s="138"/>
      <c r="K202" s="138"/>
      <c r="L202" s="138"/>
      <c r="M202" s="138"/>
      <c r="N202" s="198"/>
    </row>
    <row r="203" spans="1:14" ht="15.75" customHeight="1" hidden="1">
      <c r="A203" s="3" t="s">
        <v>76</v>
      </c>
      <c r="B203" s="81" t="s">
        <v>174</v>
      </c>
      <c r="D203" s="3"/>
      <c r="E203" s="138"/>
      <c r="F203" s="138"/>
      <c r="G203" s="138"/>
      <c r="H203" s="138"/>
      <c r="I203" s="138"/>
      <c r="J203" s="138"/>
      <c r="K203" s="138"/>
      <c r="L203" s="138"/>
      <c r="M203" s="138"/>
      <c r="N203" s="198"/>
    </row>
    <row r="204" spans="1:14" ht="15.75" customHeight="1" hidden="1">
      <c r="A204" s="3" t="s">
        <v>78</v>
      </c>
      <c r="B204" s="81" t="s">
        <v>175</v>
      </c>
      <c r="D204" s="3"/>
      <c r="E204" s="138"/>
      <c r="F204" s="138"/>
      <c r="G204" s="138"/>
      <c r="H204" s="138"/>
      <c r="I204" s="138"/>
      <c r="J204" s="138"/>
      <c r="K204" s="138"/>
      <c r="L204" s="138"/>
      <c r="M204" s="138"/>
      <c r="N204" s="198"/>
    </row>
    <row r="205" spans="1:14" ht="15.75" customHeight="1" hidden="1">
      <c r="A205" s="3" t="s">
        <v>80</v>
      </c>
      <c r="B205" s="81" t="s">
        <v>176</v>
      </c>
      <c r="D205" s="3"/>
      <c r="E205" s="138"/>
      <c r="F205" s="138"/>
      <c r="G205" s="138"/>
      <c r="H205" s="138"/>
      <c r="I205" s="138"/>
      <c r="J205" s="138"/>
      <c r="K205" s="138"/>
      <c r="L205" s="138"/>
      <c r="M205" s="138"/>
      <c r="N205" s="198"/>
    </row>
    <row r="206" spans="1:14" ht="15.75" customHeight="1" hidden="1">
      <c r="A206" s="3" t="s">
        <v>82</v>
      </c>
      <c r="B206" s="81" t="s">
        <v>177</v>
      </c>
      <c r="D206" s="3"/>
      <c r="E206" s="138"/>
      <c r="F206" s="138"/>
      <c r="G206" s="138"/>
      <c r="H206" s="138"/>
      <c r="I206" s="138"/>
      <c r="J206" s="138"/>
      <c r="K206" s="138"/>
      <c r="L206" s="138"/>
      <c r="M206" s="138"/>
      <c r="N206" s="198"/>
    </row>
    <row r="207" spans="1:14" ht="15.75" customHeight="1" hidden="1">
      <c r="A207" s="3" t="s">
        <v>21</v>
      </c>
      <c r="B207" s="81" t="s">
        <v>186</v>
      </c>
      <c r="D207" s="3"/>
      <c r="E207" s="138"/>
      <c r="F207" s="138"/>
      <c r="G207" s="138"/>
      <c r="H207" s="138"/>
      <c r="I207" s="138"/>
      <c r="J207" s="138"/>
      <c r="K207" s="138"/>
      <c r="L207" s="138"/>
      <c r="M207" s="138"/>
      <c r="N207" s="198"/>
    </row>
    <row r="208" spans="1:14" ht="15.75" customHeight="1" hidden="1">
      <c r="A208" s="3" t="s">
        <v>76</v>
      </c>
      <c r="B208" s="81" t="s">
        <v>179</v>
      </c>
      <c r="D208" s="3"/>
      <c r="E208" s="138"/>
      <c r="F208" s="138"/>
      <c r="G208" s="138"/>
      <c r="H208" s="138"/>
      <c r="I208" s="138"/>
      <c r="J208" s="138"/>
      <c r="K208" s="138"/>
      <c r="L208" s="138"/>
      <c r="M208" s="138"/>
      <c r="N208" s="198"/>
    </row>
    <row r="209" spans="1:14" ht="15.75" customHeight="1" hidden="1">
      <c r="A209" s="3" t="s">
        <v>78</v>
      </c>
      <c r="B209" s="81" t="s">
        <v>180</v>
      </c>
      <c r="D209" s="3"/>
      <c r="E209" s="138"/>
      <c r="F209" s="138"/>
      <c r="G209" s="138"/>
      <c r="H209" s="138"/>
      <c r="I209" s="138"/>
      <c r="J209" s="138"/>
      <c r="K209" s="138"/>
      <c r="L209" s="138"/>
      <c r="M209" s="138"/>
      <c r="N209" s="198"/>
    </row>
    <row r="210" spans="1:14" ht="15.75" customHeight="1" hidden="1">
      <c r="A210" s="3" t="s">
        <v>80</v>
      </c>
      <c r="B210" s="81" t="s">
        <v>181</v>
      </c>
      <c r="D210" s="3"/>
      <c r="E210" s="138"/>
      <c r="F210" s="138"/>
      <c r="G210" s="138"/>
      <c r="H210" s="138"/>
      <c r="I210" s="138"/>
      <c r="J210" s="138"/>
      <c r="K210" s="138"/>
      <c r="L210" s="138"/>
      <c r="M210" s="138"/>
      <c r="N210" s="198"/>
    </row>
    <row r="211" spans="1:14" ht="15.75" customHeight="1" hidden="1">
      <c r="A211" s="3" t="s">
        <v>82</v>
      </c>
      <c r="B211" s="81" t="s">
        <v>182</v>
      </c>
      <c r="D211" s="3"/>
      <c r="E211" s="138"/>
      <c r="F211" s="138"/>
      <c r="G211" s="138"/>
      <c r="H211" s="138"/>
      <c r="I211" s="138"/>
      <c r="J211" s="138"/>
      <c r="K211" s="138"/>
      <c r="L211" s="138"/>
      <c r="M211" s="138"/>
      <c r="N211" s="198"/>
    </row>
    <row r="212" spans="1:14" ht="15.75" customHeight="1" hidden="1">
      <c r="A212" s="3" t="s">
        <v>89</v>
      </c>
      <c r="B212" s="81" t="s">
        <v>183</v>
      </c>
      <c r="D212" s="3"/>
      <c r="E212" s="138"/>
      <c r="F212" s="138"/>
      <c r="G212" s="138"/>
      <c r="H212" s="138"/>
      <c r="I212" s="138"/>
      <c r="J212" s="138"/>
      <c r="K212" s="138"/>
      <c r="L212" s="138"/>
      <c r="M212" s="138"/>
      <c r="N212" s="198"/>
    </row>
    <row r="213" spans="1:14" ht="15.75" customHeight="1" hidden="1">
      <c r="A213" s="3" t="s">
        <v>91</v>
      </c>
      <c r="B213" s="81" t="s">
        <v>184</v>
      </c>
      <c r="D213" s="3"/>
      <c r="E213" s="138"/>
      <c r="F213" s="138"/>
      <c r="G213" s="138"/>
      <c r="H213" s="138"/>
      <c r="I213" s="138"/>
      <c r="J213" s="138"/>
      <c r="K213" s="138"/>
      <c r="L213" s="138"/>
      <c r="M213" s="138"/>
      <c r="N213" s="198"/>
    </row>
    <row r="214" spans="1:14" ht="15.75" customHeight="1" hidden="1">
      <c r="A214" s="3" t="s">
        <v>23</v>
      </c>
      <c r="B214" s="81" t="s">
        <v>187</v>
      </c>
      <c r="D214" s="3"/>
      <c r="E214" s="138"/>
      <c r="F214" s="138"/>
      <c r="G214" s="138"/>
      <c r="H214" s="138"/>
      <c r="I214" s="138"/>
      <c r="J214" s="138"/>
      <c r="K214" s="138"/>
      <c r="L214" s="138"/>
      <c r="M214" s="138"/>
      <c r="N214" s="198"/>
    </row>
    <row r="215" spans="1:14" ht="15.75" customHeight="1" hidden="1">
      <c r="A215" s="3" t="s">
        <v>76</v>
      </c>
      <c r="B215" s="81" t="s">
        <v>174</v>
      </c>
      <c r="D215" s="3"/>
      <c r="E215" s="138"/>
      <c r="F215" s="138"/>
      <c r="G215" s="138"/>
      <c r="H215" s="138"/>
      <c r="I215" s="138"/>
      <c r="J215" s="138"/>
      <c r="K215" s="138"/>
      <c r="L215" s="138"/>
      <c r="M215" s="138"/>
      <c r="N215" s="198"/>
    </row>
    <row r="216" spans="1:14" ht="15.75" customHeight="1" hidden="1">
      <c r="A216" s="3" t="s">
        <v>78</v>
      </c>
      <c r="B216" s="81" t="s">
        <v>175</v>
      </c>
      <c r="D216" s="3"/>
      <c r="E216" s="138"/>
      <c r="F216" s="138"/>
      <c r="G216" s="138"/>
      <c r="H216" s="138"/>
      <c r="I216" s="138"/>
      <c r="J216" s="138"/>
      <c r="K216" s="138"/>
      <c r="L216" s="138"/>
      <c r="M216" s="138"/>
      <c r="N216" s="198"/>
    </row>
    <row r="217" spans="1:14" ht="15.75" customHeight="1" hidden="1">
      <c r="A217" s="3" t="s">
        <v>80</v>
      </c>
      <c r="B217" s="81" t="s">
        <v>176</v>
      </c>
      <c r="D217" s="3"/>
      <c r="E217" s="138"/>
      <c r="F217" s="138"/>
      <c r="G217" s="138"/>
      <c r="H217" s="138"/>
      <c r="I217" s="138"/>
      <c r="J217" s="138"/>
      <c r="K217" s="138"/>
      <c r="L217" s="138"/>
      <c r="M217" s="138"/>
      <c r="N217" s="198"/>
    </row>
    <row r="218" spans="1:14" ht="15.75" customHeight="1" hidden="1">
      <c r="A218" s="3" t="s">
        <v>25</v>
      </c>
      <c r="B218" s="81" t="s">
        <v>188</v>
      </c>
      <c r="D218" s="3"/>
      <c r="E218" s="138"/>
      <c r="F218" s="138"/>
      <c r="G218" s="138"/>
      <c r="H218" s="138"/>
      <c r="I218" s="138"/>
      <c r="J218" s="138"/>
      <c r="K218" s="138"/>
      <c r="L218" s="138"/>
      <c r="M218" s="138"/>
      <c r="N218" s="198"/>
    </row>
    <row r="219" spans="1:14" ht="15.75" customHeight="1" hidden="1">
      <c r="A219" s="3" t="s">
        <v>76</v>
      </c>
      <c r="B219" s="81" t="s">
        <v>179</v>
      </c>
      <c r="D219" s="3"/>
      <c r="E219" s="138"/>
      <c r="F219" s="138"/>
      <c r="G219" s="138"/>
      <c r="H219" s="138"/>
      <c r="I219" s="138"/>
      <c r="J219" s="138"/>
      <c r="K219" s="138"/>
      <c r="L219" s="138"/>
      <c r="M219" s="138"/>
      <c r="N219" s="198"/>
    </row>
    <row r="220" spans="1:14" ht="15.75" customHeight="1" hidden="1">
      <c r="A220" s="3" t="s">
        <v>78</v>
      </c>
      <c r="B220" s="81" t="s">
        <v>180</v>
      </c>
      <c r="D220" s="3"/>
      <c r="E220" s="138"/>
      <c r="F220" s="138"/>
      <c r="G220" s="138"/>
      <c r="H220" s="138"/>
      <c r="I220" s="138"/>
      <c r="J220" s="138"/>
      <c r="K220" s="138"/>
      <c r="L220" s="138"/>
      <c r="M220" s="138"/>
      <c r="N220" s="198"/>
    </row>
    <row r="221" spans="1:14" ht="15.75" customHeight="1" hidden="1">
      <c r="A221" s="3" t="s">
        <v>80</v>
      </c>
      <c r="B221" s="81" t="s">
        <v>181</v>
      </c>
      <c r="D221" s="3"/>
      <c r="E221" s="138"/>
      <c r="F221" s="138"/>
      <c r="G221" s="138"/>
      <c r="H221" s="138"/>
      <c r="I221" s="138"/>
      <c r="J221" s="138"/>
      <c r="K221" s="138"/>
      <c r="L221" s="138"/>
      <c r="M221" s="138"/>
      <c r="N221" s="198"/>
    </row>
    <row r="222" spans="1:14" ht="15.75" customHeight="1" hidden="1">
      <c r="A222" s="3" t="s">
        <v>82</v>
      </c>
      <c r="B222" s="81" t="s">
        <v>182</v>
      </c>
      <c r="D222" s="3"/>
      <c r="E222" s="138"/>
      <c r="F222" s="138"/>
      <c r="G222" s="138"/>
      <c r="H222" s="138"/>
      <c r="I222" s="138"/>
      <c r="J222" s="138"/>
      <c r="K222" s="138"/>
      <c r="L222" s="138"/>
      <c r="M222" s="138"/>
      <c r="N222" s="198"/>
    </row>
    <row r="223" spans="1:14" ht="15.75" customHeight="1" hidden="1">
      <c r="A223" s="3" t="s">
        <v>89</v>
      </c>
      <c r="B223" s="81" t="s">
        <v>183</v>
      </c>
      <c r="D223" s="3"/>
      <c r="E223" s="138"/>
      <c r="F223" s="138"/>
      <c r="G223" s="138"/>
      <c r="H223" s="138"/>
      <c r="I223" s="138"/>
      <c r="J223" s="138"/>
      <c r="K223" s="138"/>
      <c r="L223" s="138"/>
      <c r="M223" s="138"/>
      <c r="N223" s="198"/>
    </row>
    <row r="224" spans="1:14" ht="15.75" customHeight="1" hidden="1">
      <c r="A224" s="3" t="s">
        <v>91</v>
      </c>
      <c r="B224" s="81" t="s">
        <v>184</v>
      </c>
      <c r="D224" s="3"/>
      <c r="E224" s="138"/>
      <c r="F224" s="138"/>
      <c r="G224" s="138"/>
      <c r="H224" s="138"/>
      <c r="I224" s="138"/>
      <c r="J224" s="138"/>
      <c r="K224" s="138"/>
      <c r="L224" s="138"/>
      <c r="M224" s="138"/>
      <c r="N224" s="198"/>
    </row>
    <row r="225" spans="1:14" ht="15">
      <c r="A225" s="3"/>
      <c r="B225" s="141" t="s">
        <v>189</v>
      </c>
      <c r="D225" s="3"/>
      <c r="E225" s="138"/>
      <c r="F225" s="138"/>
      <c r="G225" s="138"/>
      <c r="H225" s="138"/>
      <c r="I225" s="196">
        <v>252.12407448000002</v>
      </c>
      <c r="J225" s="196">
        <v>333.15991320399996</v>
      </c>
      <c r="K225" s="138"/>
      <c r="L225" s="196">
        <v>212.41657647</v>
      </c>
      <c r="M225" s="138"/>
      <c r="N225" s="198"/>
    </row>
    <row r="226" spans="1:14" ht="15">
      <c r="A226" s="3"/>
      <c r="B226" s="141" t="s">
        <v>164</v>
      </c>
      <c r="D226" s="3"/>
      <c r="E226" s="138"/>
      <c r="F226" s="138"/>
      <c r="G226" s="138"/>
      <c r="H226" s="138"/>
      <c r="I226" s="196">
        <v>102.96010555000001</v>
      </c>
      <c r="J226" s="138"/>
      <c r="K226" s="138"/>
      <c r="L226" s="138"/>
      <c r="M226" s="138"/>
      <c r="N226" s="198"/>
    </row>
    <row r="227" spans="1:14" ht="15.75" customHeight="1" hidden="1">
      <c r="A227" s="3" t="s">
        <v>42</v>
      </c>
      <c r="B227" s="141" t="s">
        <v>165</v>
      </c>
      <c r="D227" s="3"/>
      <c r="E227" s="138"/>
      <c r="F227" s="138"/>
      <c r="G227" s="138"/>
      <c r="H227" s="138"/>
      <c r="I227" s="138"/>
      <c r="J227" s="138"/>
      <c r="K227" s="138"/>
      <c r="L227" s="138"/>
      <c r="M227" s="138"/>
      <c r="N227" s="198"/>
    </row>
    <row r="228" spans="1:14" ht="15">
      <c r="A228" s="3"/>
      <c r="B228" s="141" t="s">
        <v>165</v>
      </c>
      <c r="D228" s="3"/>
      <c r="E228" s="138"/>
      <c r="F228" s="138"/>
      <c r="G228" s="138"/>
      <c r="H228" s="138"/>
      <c r="I228" s="196">
        <v>149.16396893</v>
      </c>
      <c r="J228" s="138"/>
      <c r="K228" s="138"/>
      <c r="L228" s="138"/>
      <c r="M228" s="196">
        <v>155.320098338</v>
      </c>
      <c r="N228" s="198"/>
    </row>
    <row r="229" spans="1:14" ht="15.75">
      <c r="A229" s="3"/>
      <c r="B229" s="85"/>
      <c r="D229" s="3"/>
      <c r="E229" s="138"/>
      <c r="F229" s="138"/>
      <c r="G229" s="138"/>
      <c r="H229" s="138"/>
      <c r="I229" s="138"/>
      <c r="J229" s="138"/>
      <c r="K229" s="138"/>
      <c r="L229" s="138"/>
      <c r="M229" s="138"/>
      <c r="N229" s="198"/>
    </row>
    <row r="230" spans="1:14" ht="15.75">
      <c r="A230" s="126">
        <v>16</v>
      </c>
      <c r="B230" s="124" t="s">
        <v>190</v>
      </c>
      <c r="D230" s="3"/>
      <c r="E230" s="138"/>
      <c r="F230" s="138"/>
      <c r="G230" s="138"/>
      <c r="H230" s="138"/>
      <c r="I230" s="196">
        <v>5.3</v>
      </c>
      <c r="J230" s="196">
        <v>5.208123866</v>
      </c>
      <c r="K230" s="196">
        <v>4.3001700000000005</v>
      </c>
      <c r="L230" s="196">
        <v>5.63973</v>
      </c>
      <c r="M230" s="196">
        <v>3.3088042289999997</v>
      </c>
      <c r="N230" s="198"/>
    </row>
    <row r="231" spans="1:14" ht="15">
      <c r="A231" s="3"/>
      <c r="B231" s="125" t="s">
        <v>191</v>
      </c>
      <c r="D231" s="3"/>
      <c r="E231" s="138"/>
      <c r="F231" s="138"/>
      <c r="G231" s="138"/>
      <c r="H231" s="138"/>
      <c r="I231" s="138"/>
      <c r="J231" s="138"/>
      <c r="K231" s="138"/>
      <c r="L231" s="138"/>
      <c r="M231" s="138"/>
      <c r="N231" s="198"/>
    </row>
    <row r="232" spans="1:14" ht="15">
      <c r="A232" s="3"/>
      <c r="B232" s="125" t="s">
        <v>192</v>
      </c>
      <c r="D232" s="3"/>
      <c r="E232" s="138"/>
      <c r="F232" s="138"/>
      <c r="G232" s="138"/>
      <c r="H232" s="138"/>
      <c r="I232" s="196">
        <v>204.40813159200002</v>
      </c>
      <c r="J232" s="196"/>
      <c r="K232" s="196">
        <v>101.41567285200001</v>
      </c>
      <c r="L232" s="196">
        <v>217.74646</v>
      </c>
      <c r="M232" s="196">
        <v>155.320098338</v>
      </c>
      <c r="N232" s="198"/>
    </row>
    <row r="233" spans="1:14" ht="15">
      <c r="A233" s="3"/>
      <c r="B233" s="125"/>
      <c r="D233" s="3"/>
      <c r="E233" s="138"/>
      <c r="F233" s="138"/>
      <c r="G233" s="138"/>
      <c r="H233" s="138"/>
      <c r="I233" s="196"/>
      <c r="J233" s="196"/>
      <c r="K233" s="196"/>
      <c r="L233" s="196"/>
      <c r="M233" s="196"/>
      <c r="N233" s="198"/>
    </row>
    <row r="234" spans="1:14" ht="15.75">
      <c r="A234" s="126">
        <v>17</v>
      </c>
      <c r="B234" s="124" t="s">
        <v>193</v>
      </c>
      <c r="D234" s="3"/>
      <c r="E234" s="138"/>
      <c r="F234" s="138"/>
      <c r="G234" s="138"/>
      <c r="H234" s="138"/>
      <c r="I234" s="138"/>
      <c r="J234" s="138"/>
      <c r="K234" s="138"/>
      <c r="L234" s="138"/>
      <c r="M234" s="138"/>
      <c r="N234" s="198"/>
    </row>
    <row r="235" spans="1:15" ht="15">
      <c r="A235" s="127" t="s">
        <v>8</v>
      </c>
      <c r="B235" s="125" t="s">
        <v>194</v>
      </c>
      <c r="D235" s="3"/>
      <c r="E235" s="138"/>
      <c r="F235" s="138"/>
      <c r="G235" s="138"/>
      <c r="H235" s="138"/>
      <c r="I235" s="196">
        <v>0.7309109420000001</v>
      </c>
      <c r="J235" s="196">
        <v>0.71544882</v>
      </c>
      <c r="K235" s="196">
        <v>0.61936</v>
      </c>
      <c r="L235" s="138"/>
      <c r="M235" s="138">
        <v>0.72</v>
      </c>
      <c r="N235" s="198"/>
      <c r="O235" s="287">
        <v>0.6</v>
      </c>
    </row>
    <row r="236" spans="1:15" ht="15">
      <c r="A236" s="127" t="s">
        <v>11</v>
      </c>
      <c r="B236" s="125" t="s">
        <v>195</v>
      </c>
      <c r="D236" s="3"/>
      <c r="E236" s="138"/>
      <c r="F236" s="138"/>
      <c r="G236" s="138"/>
      <c r="H236" s="138"/>
      <c r="I236" s="138">
        <v>0.78</v>
      </c>
      <c r="J236" s="138"/>
      <c r="K236" s="196">
        <v>0.60115</v>
      </c>
      <c r="L236" s="138"/>
      <c r="M236" s="138">
        <v>0.83</v>
      </c>
      <c r="N236" s="198"/>
      <c r="O236" s="287">
        <v>0.8</v>
      </c>
    </row>
    <row r="237" spans="1:14" ht="15">
      <c r="A237" s="3"/>
      <c r="B237" s="141" t="s">
        <v>196</v>
      </c>
      <c r="D237" s="3"/>
      <c r="E237" s="138"/>
      <c r="F237" s="138"/>
      <c r="G237" s="138"/>
      <c r="H237" s="138"/>
      <c r="I237" s="138"/>
      <c r="J237" s="138"/>
      <c r="K237" s="138"/>
      <c r="L237" s="196">
        <v>1128.02654</v>
      </c>
      <c r="M237" s="138"/>
      <c r="N237" s="198"/>
    </row>
    <row r="238" spans="1:14" ht="15">
      <c r="A238" s="3"/>
      <c r="B238" s="141" t="s">
        <v>197</v>
      </c>
      <c r="D238" s="3"/>
      <c r="E238" s="138"/>
      <c r="F238" s="138"/>
      <c r="G238" s="138"/>
      <c r="H238" s="138"/>
      <c r="I238" s="196">
        <v>923.5144451320001</v>
      </c>
      <c r="J238" s="196">
        <f>J235</f>
        <v>0.71544882</v>
      </c>
      <c r="K238" s="196">
        <v>295.60115672600006</v>
      </c>
      <c r="L238" s="138"/>
      <c r="M238" s="196">
        <v>413.864245206</v>
      </c>
      <c r="N238" s="198"/>
    </row>
    <row r="239" spans="1:14" ht="15">
      <c r="A239" s="3"/>
      <c r="B239" s="141" t="s">
        <v>198</v>
      </c>
      <c r="D239" s="3"/>
      <c r="E239" s="138"/>
      <c r="F239" s="138"/>
      <c r="G239" s="138"/>
      <c r="H239" s="138"/>
      <c r="I239" s="196">
        <v>75.21112008</v>
      </c>
      <c r="J239" s="138"/>
      <c r="K239" s="196">
        <v>38.001963404</v>
      </c>
      <c r="L239" s="138"/>
      <c r="M239" s="196">
        <v>123.43026576300001</v>
      </c>
      <c r="N239" s="198"/>
    </row>
    <row r="240" spans="1:14" ht="15">
      <c r="A240" s="3"/>
      <c r="B240" s="81"/>
      <c r="D240" s="3"/>
      <c r="E240" s="138"/>
      <c r="F240" s="138"/>
      <c r="G240" s="138"/>
      <c r="H240" s="138"/>
      <c r="I240" s="138"/>
      <c r="J240" s="138"/>
      <c r="K240" s="138"/>
      <c r="L240" s="138"/>
      <c r="M240" s="138"/>
      <c r="N240" s="198"/>
    </row>
    <row r="241" spans="1:14" ht="18">
      <c r="A241" s="3"/>
      <c r="B241" s="58" t="s">
        <v>199</v>
      </c>
      <c r="D241" s="3"/>
      <c r="E241" s="138"/>
      <c r="F241" s="138"/>
      <c r="G241" s="138"/>
      <c r="H241" s="138"/>
      <c r="I241" s="138"/>
      <c r="J241" s="138"/>
      <c r="K241" s="138"/>
      <c r="L241" s="138"/>
      <c r="M241" s="138"/>
      <c r="N241" s="198"/>
    </row>
    <row r="242" spans="1:14" ht="15.75">
      <c r="A242" s="126">
        <v>1</v>
      </c>
      <c r="B242" s="124" t="s">
        <v>7</v>
      </c>
      <c r="D242" s="3"/>
      <c r="E242" s="138"/>
      <c r="F242" s="138"/>
      <c r="G242" s="138"/>
      <c r="H242" s="138"/>
      <c r="I242" s="138"/>
      <c r="J242" s="138"/>
      <c r="K242" s="138"/>
      <c r="L242" s="138"/>
      <c r="M242" s="138"/>
      <c r="N242" s="198"/>
    </row>
    <row r="243" spans="1:14" ht="28.5">
      <c r="A243" s="127" t="s">
        <v>8</v>
      </c>
      <c r="B243" s="125" t="s">
        <v>9</v>
      </c>
      <c r="C243" s="214" t="s">
        <v>10</v>
      </c>
      <c r="D243" s="3"/>
      <c r="E243" s="138"/>
      <c r="F243" s="138"/>
      <c r="G243" s="138"/>
      <c r="H243" s="138"/>
      <c r="I243" s="138"/>
      <c r="J243" s="138"/>
      <c r="K243" s="138"/>
      <c r="L243" s="138"/>
      <c r="M243" s="138"/>
      <c r="N243" s="198"/>
    </row>
    <row r="244" spans="1:14" ht="28.5">
      <c r="A244" s="127" t="s">
        <v>11</v>
      </c>
      <c r="B244" s="125" t="s">
        <v>12</v>
      </c>
      <c r="C244" s="214" t="s">
        <v>10</v>
      </c>
      <c r="D244" s="3"/>
      <c r="E244" s="138"/>
      <c r="F244" s="138"/>
      <c r="G244" s="138"/>
      <c r="H244" s="138"/>
      <c r="I244" s="138"/>
      <c r="J244" s="138"/>
      <c r="K244" s="138"/>
      <c r="L244" s="138"/>
      <c r="M244" s="138"/>
      <c r="N244" s="198"/>
    </row>
    <row r="245" spans="1:14" ht="28.5">
      <c r="A245" s="127" t="s">
        <v>13</v>
      </c>
      <c r="B245" s="125" t="s">
        <v>14</v>
      </c>
      <c r="C245" s="214" t="s">
        <v>10</v>
      </c>
      <c r="D245" s="3"/>
      <c r="E245" s="138"/>
      <c r="F245" s="138"/>
      <c r="G245" s="138"/>
      <c r="H245" s="138"/>
      <c r="I245" s="138"/>
      <c r="J245" s="138"/>
      <c r="K245" s="138"/>
      <c r="L245" s="138"/>
      <c r="M245" s="138"/>
      <c r="N245" s="198"/>
    </row>
    <row r="246" spans="1:14" ht="15">
      <c r="A246" s="127"/>
      <c r="B246" s="125"/>
      <c r="D246" s="3"/>
      <c r="E246" s="138"/>
      <c r="F246" s="138"/>
      <c r="G246" s="138"/>
      <c r="H246" s="138"/>
      <c r="I246" s="138"/>
      <c r="J246" s="138"/>
      <c r="K246" s="138"/>
      <c r="L246" s="138"/>
      <c r="M246" s="138"/>
      <c r="N246" s="198"/>
    </row>
    <row r="247" spans="1:14" ht="15.75">
      <c r="A247" s="126">
        <v>2</v>
      </c>
      <c r="B247" s="124" t="s">
        <v>15</v>
      </c>
      <c r="D247" s="3"/>
      <c r="E247" s="138"/>
      <c r="F247" s="138"/>
      <c r="G247" s="138"/>
      <c r="H247" s="138"/>
      <c r="I247" s="138"/>
      <c r="J247" s="138"/>
      <c r="K247" s="138"/>
      <c r="L247" s="138"/>
      <c r="M247" s="138"/>
      <c r="N247" s="198"/>
    </row>
    <row r="248" spans="1:14" ht="15">
      <c r="A248" s="127" t="s">
        <v>8</v>
      </c>
      <c r="B248" s="125" t="s">
        <v>16</v>
      </c>
      <c r="C248" s="214" t="s">
        <v>10</v>
      </c>
      <c r="D248" s="3"/>
      <c r="E248" s="138"/>
      <c r="F248" s="138"/>
      <c r="G248" s="138"/>
      <c r="H248" s="138"/>
      <c r="I248" s="138"/>
      <c r="J248" s="138"/>
      <c r="K248" s="138"/>
      <c r="L248" s="138"/>
      <c r="M248" s="138"/>
      <c r="N248" s="198"/>
    </row>
    <row r="249" spans="1:14" ht="15">
      <c r="A249" s="127" t="s">
        <v>11</v>
      </c>
      <c r="B249" s="125" t="s">
        <v>17</v>
      </c>
      <c r="C249" s="214" t="s">
        <v>10</v>
      </c>
      <c r="D249" s="3"/>
      <c r="E249" s="138"/>
      <c r="F249" s="138"/>
      <c r="G249" s="138"/>
      <c r="H249" s="138"/>
      <c r="I249" s="138"/>
      <c r="J249" s="138"/>
      <c r="K249" s="138"/>
      <c r="L249" s="138"/>
      <c r="M249" s="138"/>
      <c r="N249" s="198"/>
    </row>
    <row r="250" spans="1:14" ht="15">
      <c r="A250" s="127" t="s">
        <v>13</v>
      </c>
      <c r="B250" s="125" t="s">
        <v>18</v>
      </c>
      <c r="C250" s="214" t="s">
        <v>10</v>
      </c>
      <c r="D250" s="3"/>
      <c r="E250" s="138"/>
      <c r="F250" s="138"/>
      <c r="G250" s="138"/>
      <c r="H250" s="138"/>
      <c r="I250" s="138"/>
      <c r="J250" s="138"/>
      <c r="K250" s="138"/>
      <c r="L250" s="138"/>
      <c r="M250" s="138"/>
      <c r="N250" s="198"/>
    </row>
    <row r="251" spans="1:14" ht="15">
      <c r="A251" s="127" t="s">
        <v>19</v>
      </c>
      <c r="B251" s="125" t="s">
        <v>20</v>
      </c>
      <c r="C251" s="214" t="s">
        <v>10</v>
      </c>
      <c r="D251" s="3"/>
      <c r="E251" s="138"/>
      <c r="F251" s="138"/>
      <c r="G251" s="138"/>
      <c r="H251" s="138"/>
      <c r="I251" s="138"/>
      <c r="J251" s="138"/>
      <c r="K251" s="138"/>
      <c r="L251" s="138"/>
      <c r="M251" s="138"/>
      <c r="N251" s="198"/>
    </row>
    <row r="252" spans="1:14" ht="15">
      <c r="A252" s="127" t="s">
        <v>21</v>
      </c>
      <c r="B252" s="125" t="s">
        <v>22</v>
      </c>
      <c r="C252" s="214" t="s">
        <v>10</v>
      </c>
      <c r="D252" s="3"/>
      <c r="E252" s="138"/>
      <c r="F252" s="138"/>
      <c r="G252" s="138"/>
      <c r="H252" s="138"/>
      <c r="I252" s="138"/>
      <c r="J252" s="138"/>
      <c r="K252" s="138"/>
      <c r="L252" s="138"/>
      <c r="M252" s="138"/>
      <c r="N252" s="198"/>
    </row>
    <row r="253" spans="1:14" ht="15">
      <c r="A253" s="127" t="s">
        <v>23</v>
      </c>
      <c r="B253" s="125" t="s">
        <v>24</v>
      </c>
      <c r="C253" s="214" t="s">
        <v>10</v>
      </c>
      <c r="D253" s="3"/>
      <c r="E253" s="138"/>
      <c r="F253" s="138"/>
      <c r="G253" s="138"/>
      <c r="H253" s="138"/>
      <c r="I253" s="138"/>
      <c r="J253" s="138"/>
      <c r="K253" s="138"/>
      <c r="L253" s="138"/>
      <c r="M253" s="138"/>
      <c r="N253" s="198"/>
    </row>
    <row r="254" spans="1:14" ht="15">
      <c r="A254" s="127" t="s">
        <v>25</v>
      </c>
      <c r="B254" s="125" t="s">
        <v>26</v>
      </c>
      <c r="C254" s="214" t="s">
        <v>10</v>
      </c>
      <c r="D254" s="3"/>
      <c r="E254" s="138"/>
      <c r="F254" s="138"/>
      <c r="G254" s="138"/>
      <c r="H254" s="138"/>
      <c r="I254" s="138"/>
      <c r="J254" s="138"/>
      <c r="K254" s="138"/>
      <c r="L254" s="138"/>
      <c r="M254" s="138"/>
      <c r="N254" s="198"/>
    </row>
    <row r="255" spans="1:14" ht="15">
      <c r="A255" s="127" t="s">
        <v>27</v>
      </c>
      <c r="B255" s="125" t="s">
        <v>28</v>
      </c>
      <c r="C255" s="214" t="s">
        <v>10</v>
      </c>
      <c r="D255" s="3"/>
      <c r="E255" s="138"/>
      <c r="F255" s="138"/>
      <c r="G255" s="138"/>
      <c r="H255" s="138"/>
      <c r="I255" s="138"/>
      <c r="J255" s="138"/>
      <c r="K255" s="138"/>
      <c r="L255" s="138"/>
      <c r="M255" s="138"/>
      <c r="N255" s="198"/>
    </row>
    <row r="256" spans="1:14" ht="15">
      <c r="A256" s="127" t="s">
        <v>29</v>
      </c>
      <c r="B256" s="125" t="s">
        <v>30</v>
      </c>
      <c r="C256" s="214" t="s">
        <v>10</v>
      </c>
      <c r="D256" s="3"/>
      <c r="E256" s="138"/>
      <c r="F256" s="138"/>
      <c r="G256" s="138"/>
      <c r="H256" s="138"/>
      <c r="I256" s="138"/>
      <c r="J256" s="138"/>
      <c r="K256" s="138"/>
      <c r="L256" s="138"/>
      <c r="M256" s="138"/>
      <c r="N256" s="198"/>
    </row>
    <row r="257" spans="1:14" ht="15">
      <c r="A257" s="127" t="s">
        <v>31</v>
      </c>
      <c r="B257" s="125" t="s">
        <v>32</v>
      </c>
      <c r="C257" s="214" t="s">
        <v>10</v>
      </c>
      <c r="D257" s="3"/>
      <c r="E257" s="138"/>
      <c r="F257" s="138"/>
      <c r="G257" s="138"/>
      <c r="H257" s="138"/>
      <c r="I257" s="138"/>
      <c r="J257" s="138"/>
      <c r="K257" s="138"/>
      <c r="L257" s="138"/>
      <c r="M257" s="138"/>
      <c r="N257" s="198"/>
    </row>
    <row r="258" spans="1:14" ht="15">
      <c r="A258" s="127" t="s">
        <v>33</v>
      </c>
      <c r="B258" s="125" t="s">
        <v>34</v>
      </c>
      <c r="C258" s="214" t="s">
        <v>10</v>
      </c>
      <c r="D258" s="3"/>
      <c r="E258" s="138"/>
      <c r="F258" s="138"/>
      <c r="G258" s="138"/>
      <c r="H258" s="138"/>
      <c r="I258" s="138"/>
      <c r="J258" s="138"/>
      <c r="K258" s="138"/>
      <c r="L258" s="138"/>
      <c r="M258" s="138"/>
      <c r="N258" s="198"/>
    </row>
    <row r="259" spans="1:14" ht="15">
      <c r="A259" s="127"/>
      <c r="B259" s="125"/>
      <c r="D259" s="3"/>
      <c r="E259" s="138"/>
      <c r="F259" s="138"/>
      <c r="G259" s="138"/>
      <c r="H259" s="138"/>
      <c r="I259" s="138"/>
      <c r="J259" s="138"/>
      <c r="K259" s="138"/>
      <c r="L259" s="138"/>
      <c r="M259" s="138"/>
      <c r="N259" s="198"/>
    </row>
    <row r="260" spans="1:14" ht="15.75">
      <c r="A260" s="126">
        <v>3</v>
      </c>
      <c r="B260" s="124" t="s">
        <v>35</v>
      </c>
      <c r="D260" s="3"/>
      <c r="E260" s="138"/>
      <c r="F260" s="138"/>
      <c r="G260" s="138"/>
      <c r="H260" s="138"/>
      <c r="I260" s="138"/>
      <c r="J260" s="138"/>
      <c r="K260" s="138"/>
      <c r="L260" s="138"/>
      <c r="M260" s="138"/>
      <c r="N260" s="198"/>
    </row>
    <row r="261" spans="1:14" ht="15">
      <c r="A261" s="127" t="s">
        <v>8</v>
      </c>
      <c r="B261" s="125" t="s">
        <v>36</v>
      </c>
      <c r="C261" s="214" t="s">
        <v>10</v>
      </c>
      <c r="D261" s="3"/>
      <c r="E261" s="138"/>
      <c r="F261" s="138"/>
      <c r="G261" s="138"/>
      <c r="H261" s="138"/>
      <c r="I261" s="138"/>
      <c r="J261" s="138"/>
      <c r="K261" s="138"/>
      <c r="L261" s="138"/>
      <c r="M261" s="138"/>
      <c r="N261" s="198"/>
    </row>
    <row r="262" spans="1:14" ht="15">
      <c r="A262" s="127" t="s">
        <v>11</v>
      </c>
      <c r="B262" s="125" t="s">
        <v>37</v>
      </c>
      <c r="C262" s="214" t="s">
        <v>10</v>
      </c>
      <c r="D262" s="3"/>
      <c r="E262" s="138"/>
      <c r="F262" s="138"/>
      <c r="G262" s="138"/>
      <c r="H262" s="138"/>
      <c r="I262" s="138"/>
      <c r="J262" s="138"/>
      <c r="K262" s="138"/>
      <c r="L262" s="138"/>
      <c r="M262" s="138"/>
      <c r="N262" s="198"/>
    </row>
    <row r="263" spans="1:14" ht="15">
      <c r="A263" s="127" t="s">
        <v>13</v>
      </c>
      <c r="B263" s="125" t="s">
        <v>38</v>
      </c>
      <c r="C263" s="214" t="s">
        <v>10</v>
      </c>
      <c r="D263" s="3"/>
      <c r="E263" s="138"/>
      <c r="F263" s="138"/>
      <c r="G263" s="138"/>
      <c r="H263" s="138"/>
      <c r="I263" s="138"/>
      <c r="J263" s="138"/>
      <c r="K263" s="138"/>
      <c r="L263" s="138"/>
      <c r="M263" s="138"/>
      <c r="N263" s="198"/>
    </row>
    <row r="264" spans="1:14" ht="15">
      <c r="A264" s="127" t="s">
        <v>19</v>
      </c>
      <c r="B264" s="125" t="s">
        <v>200</v>
      </c>
      <c r="C264" s="214" t="s">
        <v>10</v>
      </c>
      <c r="D264" s="3"/>
      <c r="E264" s="138"/>
      <c r="F264" s="138"/>
      <c r="G264" s="138"/>
      <c r="H264" s="138"/>
      <c r="I264" s="138"/>
      <c r="J264" s="138"/>
      <c r="K264" s="138"/>
      <c r="L264" s="138"/>
      <c r="M264" s="138"/>
      <c r="N264" s="198"/>
    </row>
    <row r="265" spans="1:14" ht="15">
      <c r="A265" s="127" t="s">
        <v>21</v>
      </c>
      <c r="B265" s="125" t="s">
        <v>39</v>
      </c>
      <c r="C265" s="214" t="s">
        <v>10</v>
      </c>
      <c r="D265" s="3"/>
      <c r="E265" s="138"/>
      <c r="F265" s="138"/>
      <c r="G265" s="138"/>
      <c r="H265" s="138"/>
      <c r="I265" s="138"/>
      <c r="J265" s="138"/>
      <c r="K265" s="138"/>
      <c r="L265" s="138"/>
      <c r="M265" s="138"/>
      <c r="N265" s="198"/>
    </row>
    <row r="266" spans="1:14" ht="15">
      <c r="A266" s="127" t="s">
        <v>23</v>
      </c>
      <c r="B266" s="125" t="s">
        <v>40</v>
      </c>
      <c r="C266" s="214" t="s">
        <v>10</v>
      </c>
      <c r="D266" s="3"/>
      <c r="E266" s="138"/>
      <c r="F266" s="138"/>
      <c r="G266" s="138"/>
      <c r="H266" s="138"/>
      <c r="I266" s="138"/>
      <c r="J266" s="138"/>
      <c r="K266" s="138"/>
      <c r="L266" s="138"/>
      <c r="M266" s="138"/>
      <c r="N266" s="198"/>
    </row>
    <row r="267" spans="1:14" ht="15">
      <c r="A267" s="127" t="s">
        <v>25</v>
      </c>
      <c r="B267" s="125" t="s">
        <v>41</v>
      </c>
      <c r="C267" s="214" t="s">
        <v>10</v>
      </c>
      <c r="D267" s="3"/>
      <c r="E267" s="138"/>
      <c r="F267" s="138"/>
      <c r="G267" s="138"/>
      <c r="H267" s="138"/>
      <c r="I267" s="138"/>
      <c r="J267" s="138"/>
      <c r="K267" s="138"/>
      <c r="L267" s="138"/>
      <c r="M267" s="138"/>
      <c r="N267" s="198"/>
    </row>
    <row r="268" spans="1:14" ht="15">
      <c r="A268" s="127" t="s">
        <v>42</v>
      </c>
      <c r="B268" s="125" t="s">
        <v>43</v>
      </c>
      <c r="C268" s="214" t="s">
        <v>10</v>
      </c>
      <c r="D268" s="3"/>
      <c r="E268" s="138"/>
      <c r="F268" s="138"/>
      <c r="G268" s="138"/>
      <c r="H268" s="138"/>
      <c r="I268" s="138"/>
      <c r="J268" s="138"/>
      <c r="K268" s="138"/>
      <c r="L268" s="138"/>
      <c r="M268" s="138"/>
      <c r="N268" s="198"/>
    </row>
    <row r="269" spans="1:14" ht="15">
      <c r="A269" s="127" t="s">
        <v>27</v>
      </c>
      <c r="B269" s="125" t="s">
        <v>44</v>
      </c>
      <c r="C269" s="214" t="s">
        <v>10</v>
      </c>
      <c r="D269" s="3"/>
      <c r="E269" s="138"/>
      <c r="F269" s="138"/>
      <c r="G269" s="138"/>
      <c r="H269" s="138"/>
      <c r="I269" s="138"/>
      <c r="J269" s="138"/>
      <c r="K269" s="138"/>
      <c r="L269" s="138"/>
      <c r="M269" s="138"/>
      <c r="N269" s="198"/>
    </row>
    <row r="270" spans="1:14" ht="15">
      <c r="A270" s="127"/>
      <c r="B270" s="125"/>
      <c r="D270" s="3"/>
      <c r="E270" s="138"/>
      <c r="F270" s="138"/>
      <c r="G270" s="138"/>
      <c r="H270" s="138"/>
      <c r="I270" s="138"/>
      <c r="J270" s="138"/>
      <c r="K270" s="138"/>
      <c r="L270" s="138"/>
      <c r="M270" s="138"/>
      <c r="N270" s="198"/>
    </row>
    <row r="271" spans="1:14" ht="15.75">
      <c r="A271" s="126">
        <v>4</v>
      </c>
      <c r="B271" s="124" t="s">
        <v>329</v>
      </c>
      <c r="D271" s="3"/>
      <c r="E271" s="138"/>
      <c r="F271" s="138"/>
      <c r="G271" s="138"/>
      <c r="H271" s="138"/>
      <c r="I271" s="138"/>
      <c r="J271" s="138"/>
      <c r="K271" s="138"/>
      <c r="L271" s="138"/>
      <c r="M271" s="138"/>
      <c r="N271" s="198"/>
    </row>
    <row r="272" spans="1:14" ht="15">
      <c r="A272" s="3"/>
      <c r="B272" s="125" t="s">
        <v>45</v>
      </c>
      <c r="D272" s="3"/>
      <c r="E272" s="138"/>
      <c r="F272" s="138"/>
      <c r="G272" s="138"/>
      <c r="H272" s="138"/>
      <c r="I272" s="138"/>
      <c r="J272" s="138"/>
      <c r="K272" s="138"/>
      <c r="L272" s="138"/>
      <c r="M272" s="138"/>
      <c r="N272" s="198"/>
    </row>
    <row r="273" spans="1:14" ht="15">
      <c r="A273" s="3"/>
      <c r="B273" s="125" t="s">
        <v>46</v>
      </c>
      <c r="D273" s="3"/>
      <c r="E273" s="138"/>
      <c r="F273" s="138"/>
      <c r="G273" s="138"/>
      <c r="H273" s="138"/>
      <c r="I273" s="138"/>
      <c r="J273" s="138"/>
      <c r="K273" s="138"/>
      <c r="L273" s="138"/>
      <c r="M273" s="138"/>
      <c r="N273" s="198"/>
    </row>
    <row r="274" spans="1:14" ht="15">
      <c r="A274" s="3"/>
      <c r="B274" s="125" t="s">
        <v>47</v>
      </c>
      <c r="D274" s="3"/>
      <c r="E274" s="138"/>
      <c r="F274" s="138"/>
      <c r="G274" s="138"/>
      <c r="H274" s="138"/>
      <c r="I274" s="138"/>
      <c r="J274" s="138"/>
      <c r="K274" s="138"/>
      <c r="L274" s="138"/>
      <c r="M274" s="138"/>
      <c r="N274" s="198"/>
    </row>
    <row r="275" spans="1:14" ht="15">
      <c r="A275" s="3"/>
      <c r="B275" s="125" t="s">
        <v>48</v>
      </c>
      <c r="D275" s="3"/>
      <c r="E275" s="138"/>
      <c r="F275" s="138"/>
      <c r="G275" s="138"/>
      <c r="H275" s="138"/>
      <c r="I275" s="138"/>
      <c r="J275" s="138"/>
      <c r="K275" s="138"/>
      <c r="L275" s="138"/>
      <c r="M275" s="138"/>
      <c r="N275" s="198"/>
    </row>
    <row r="276" spans="1:14" ht="15">
      <c r="A276" s="3"/>
      <c r="B276" s="125" t="s">
        <v>49</v>
      </c>
      <c r="D276" s="3"/>
      <c r="E276" s="138"/>
      <c r="F276" s="138"/>
      <c r="G276" s="138"/>
      <c r="H276" s="138"/>
      <c r="I276" s="138"/>
      <c r="J276" s="138"/>
      <c r="K276" s="138"/>
      <c r="L276" s="138"/>
      <c r="M276" s="138"/>
      <c r="N276" s="198"/>
    </row>
    <row r="277" spans="1:14" ht="15">
      <c r="A277" s="3"/>
      <c r="B277" s="125" t="s">
        <v>50</v>
      </c>
      <c r="D277" s="3"/>
      <c r="E277" s="138"/>
      <c r="F277" s="138"/>
      <c r="G277" s="138"/>
      <c r="H277" s="138"/>
      <c r="I277" s="138"/>
      <c r="J277" s="138"/>
      <c r="K277" s="138"/>
      <c r="L277" s="138"/>
      <c r="M277" s="138"/>
      <c r="N277" s="198"/>
    </row>
    <row r="278" spans="1:14" ht="15">
      <c r="A278" s="3"/>
      <c r="B278" s="125"/>
      <c r="D278" s="3"/>
      <c r="E278" s="138"/>
      <c r="F278" s="138"/>
      <c r="G278" s="138"/>
      <c r="H278" s="138"/>
      <c r="I278" s="138"/>
      <c r="J278" s="138"/>
      <c r="K278" s="138"/>
      <c r="L278" s="138"/>
      <c r="M278" s="138"/>
      <c r="N278" s="198"/>
    </row>
    <row r="279" spans="1:14" ht="15.75">
      <c r="A279" s="75">
        <v>5</v>
      </c>
      <c r="B279" s="124" t="s">
        <v>330</v>
      </c>
      <c r="D279" s="3"/>
      <c r="E279" s="138"/>
      <c r="F279" s="138"/>
      <c r="G279" s="138"/>
      <c r="H279" s="138"/>
      <c r="I279" s="138"/>
      <c r="J279" s="138"/>
      <c r="K279" s="138"/>
      <c r="L279" s="138"/>
      <c r="M279" s="138"/>
      <c r="N279" s="198"/>
    </row>
    <row r="280" spans="1:14" ht="15">
      <c r="A280" s="3"/>
      <c r="B280" s="125" t="s">
        <v>51</v>
      </c>
      <c r="D280" s="3"/>
      <c r="E280" s="138"/>
      <c r="F280" s="138"/>
      <c r="G280" s="138"/>
      <c r="H280" s="138"/>
      <c r="I280" s="138"/>
      <c r="J280" s="138"/>
      <c r="K280" s="138"/>
      <c r="L280" s="138"/>
      <c r="M280" s="138"/>
      <c r="N280" s="198"/>
    </row>
    <row r="281" spans="1:14" ht="15">
      <c r="A281" s="3"/>
      <c r="B281" s="125" t="s">
        <v>52</v>
      </c>
      <c r="D281" s="3"/>
      <c r="E281" s="138"/>
      <c r="F281" s="138"/>
      <c r="G281" s="138"/>
      <c r="H281" s="138"/>
      <c r="I281" s="138"/>
      <c r="J281" s="138"/>
      <c r="K281" s="138"/>
      <c r="L281" s="138"/>
      <c r="M281" s="138"/>
      <c r="N281" s="198"/>
    </row>
    <row r="282" spans="1:14" ht="28.5">
      <c r="A282" s="3"/>
      <c r="B282" s="125" t="s">
        <v>53</v>
      </c>
      <c r="D282" s="3"/>
      <c r="E282" s="138"/>
      <c r="F282" s="138"/>
      <c r="G282" s="138"/>
      <c r="H282" s="138"/>
      <c r="I282" s="138"/>
      <c r="J282" s="138"/>
      <c r="K282" s="138"/>
      <c r="L282" s="138"/>
      <c r="M282" s="138"/>
      <c r="N282" s="198"/>
    </row>
    <row r="283" spans="1:14" ht="15">
      <c r="A283" s="3"/>
      <c r="B283" s="125" t="s">
        <v>54</v>
      </c>
      <c r="D283" s="3"/>
      <c r="E283" s="138"/>
      <c r="F283" s="138"/>
      <c r="G283" s="138"/>
      <c r="H283" s="138"/>
      <c r="I283" s="138"/>
      <c r="J283" s="138"/>
      <c r="K283" s="138"/>
      <c r="L283" s="138"/>
      <c r="M283" s="138"/>
      <c r="N283" s="198"/>
    </row>
    <row r="284" spans="1:14" ht="15">
      <c r="A284" s="3"/>
      <c r="B284" s="125" t="s">
        <v>55</v>
      </c>
      <c r="D284" s="3"/>
      <c r="E284" s="138"/>
      <c r="F284" s="138"/>
      <c r="G284" s="138"/>
      <c r="H284" s="138"/>
      <c r="I284" s="138"/>
      <c r="J284" s="138"/>
      <c r="K284" s="138"/>
      <c r="L284" s="138"/>
      <c r="M284" s="138"/>
      <c r="N284" s="198"/>
    </row>
    <row r="285" spans="1:14" ht="15">
      <c r="A285" s="3"/>
      <c r="B285" s="125" t="s">
        <v>201</v>
      </c>
      <c r="D285" s="3"/>
      <c r="E285" s="138"/>
      <c r="F285" s="138"/>
      <c r="G285" s="138"/>
      <c r="H285" s="138"/>
      <c r="I285" s="138"/>
      <c r="J285" s="138"/>
      <c r="K285" s="138"/>
      <c r="L285" s="138"/>
      <c r="M285" s="138"/>
      <c r="N285" s="198"/>
    </row>
    <row r="286" spans="1:14" ht="15">
      <c r="A286" s="3"/>
      <c r="B286" s="125" t="s">
        <v>202</v>
      </c>
      <c r="D286" s="3"/>
      <c r="E286" s="138"/>
      <c r="F286" s="138"/>
      <c r="G286" s="138"/>
      <c r="H286" s="138"/>
      <c r="I286" s="138"/>
      <c r="J286" s="138"/>
      <c r="K286" s="138"/>
      <c r="L286" s="138"/>
      <c r="M286" s="138"/>
      <c r="N286" s="198"/>
    </row>
    <row r="287" spans="1:14" ht="15">
      <c r="A287" s="3"/>
      <c r="B287" s="125" t="s">
        <v>203</v>
      </c>
      <c r="D287" s="3"/>
      <c r="E287" s="138"/>
      <c r="F287" s="138"/>
      <c r="G287" s="138"/>
      <c r="H287" s="138"/>
      <c r="I287" s="138"/>
      <c r="J287" s="138"/>
      <c r="K287" s="138"/>
      <c r="L287" s="138"/>
      <c r="M287" s="138"/>
      <c r="N287" s="198"/>
    </row>
    <row r="288" spans="1:14" ht="15">
      <c r="A288" s="3"/>
      <c r="B288" s="125" t="s">
        <v>59</v>
      </c>
      <c r="D288" s="3"/>
      <c r="E288" s="138"/>
      <c r="F288" s="138"/>
      <c r="G288" s="138"/>
      <c r="H288" s="138"/>
      <c r="I288" s="138"/>
      <c r="J288" s="138"/>
      <c r="K288" s="138"/>
      <c r="L288" s="138"/>
      <c r="M288" s="138"/>
      <c r="N288" s="198"/>
    </row>
    <row r="289" spans="1:14" ht="15">
      <c r="A289" s="3"/>
      <c r="B289" s="125" t="s">
        <v>60</v>
      </c>
      <c r="D289" s="3"/>
      <c r="E289" s="138"/>
      <c r="F289" s="138"/>
      <c r="G289" s="138"/>
      <c r="H289" s="138"/>
      <c r="I289" s="138"/>
      <c r="J289" s="138"/>
      <c r="K289" s="138"/>
      <c r="L289" s="138"/>
      <c r="M289" s="138"/>
      <c r="N289" s="198"/>
    </row>
    <row r="290" spans="1:14" ht="15">
      <c r="A290" s="3"/>
      <c r="B290" s="125"/>
      <c r="D290" s="3"/>
      <c r="E290" s="138"/>
      <c r="F290" s="138"/>
      <c r="G290" s="138"/>
      <c r="H290" s="138"/>
      <c r="I290" s="138"/>
      <c r="J290" s="138"/>
      <c r="K290" s="138"/>
      <c r="L290" s="138"/>
      <c r="M290" s="138"/>
      <c r="N290" s="198"/>
    </row>
    <row r="291" spans="1:14" ht="15.75">
      <c r="A291" s="126">
        <v>6</v>
      </c>
      <c r="B291" s="124" t="s">
        <v>331</v>
      </c>
      <c r="D291" s="3"/>
      <c r="E291" s="138"/>
      <c r="F291" s="138"/>
      <c r="G291" s="138"/>
      <c r="H291" s="138"/>
      <c r="I291" s="138"/>
      <c r="J291" s="138"/>
      <c r="K291" s="138"/>
      <c r="L291" s="138"/>
      <c r="M291" s="138"/>
      <c r="N291" s="198"/>
    </row>
    <row r="292" spans="1:14" ht="15">
      <c r="A292" s="3"/>
      <c r="B292" s="125" t="s">
        <v>46</v>
      </c>
      <c r="D292" s="3"/>
      <c r="E292" s="138"/>
      <c r="F292" s="138"/>
      <c r="G292" s="138"/>
      <c r="H292" s="138"/>
      <c r="I292" s="138"/>
      <c r="J292" s="138"/>
      <c r="K292" s="138"/>
      <c r="L292" s="138"/>
      <c r="M292" s="138"/>
      <c r="N292" s="198"/>
    </row>
    <row r="293" spans="1:14" ht="15">
      <c r="A293" s="3"/>
      <c r="B293" s="125" t="s">
        <v>46</v>
      </c>
      <c r="D293" s="3"/>
      <c r="E293" s="138"/>
      <c r="F293" s="138"/>
      <c r="G293" s="138"/>
      <c r="H293" s="138"/>
      <c r="I293" s="138"/>
      <c r="J293" s="138"/>
      <c r="K293" s="138"/>
      <c r="L293" s="138"/>
      <c r="M293" s="138"/>
      <c r="N293" s="198"/>
    </row>
    <row r="294" spans="1:14" ht="15">
      <c r="A294" s="3"/>
      <c r="B294" s="125" t="s">
        <v>47</v>
      </c>
      <c r="D294" s="3"/>
      <c r="E294" s="138"/>
      <c r="F294" s="138"/>
      <c r="G294" s="138"/>
      <c r="H294" s="138"/>
      <c r="I294" s="138"/>
      <c r="J294" s="138"/>
      <c r="K294" s="138"/>
      <c r="L294" s="138"/>
      <c r="M294" s="138"/>
      <c r="N294" s="198"/>
    </row>
    <row r="295" spans="1:14" ht="15">
      <c r="A295" s="3"/>
      <c r="B295" s="125" t="s">
        <v>204</v>
      </c>
      <c r="D295" s="3"/>
      <c r="E295" s="138"/>
      <c r="F295" s="138"/>
      <c r="G295" s="138"/>
      <c r="H295" s="138"/>
      <c r="I295" s="138"/>
      <c r="J295" s="138"/>
      <c r="K295" s="138"/>
      <c r="L295" s="138"/>
      <c r="M295" s="138"/>
      <c r="N295" s="198"/>
    </row>
    <row r="296" spans="1:14" ht="15">
      <c r="A296" s="3"/>
      <c r="B296" s="125" t="s">
        <v>49</v>
      </c>
      <c r="D296" s="3"/>
      <c r="E296" s="138"/>
      <c r="F296" s="138"/>
      <c r="G296" s="138"/>
      <c r="H296" s="138"/>
      <c r="I296" s="138"/>
      <c r="J296" s="138"/>
      <c r="K296" s="138"/>
      <c r="L296" s="138"/>
      <c r="M296" s="138"/>
      <c r="N296" s="198"/>
    </row>
    <row r="297" spans="1:14" ht="15">
      <c r="A297" s="3"/>
      <c r="B297" s="125" t="s">
        <v>50</v>
      </c>
      <c r="D297" s="3"/>
      <c r="E297" s="138"/>
      <c r="F297" s="138"/>
      <c r="G297" s="138"/>
      <c r="H297" s="138"/>
      <c r="I297" s="138"/>
      <c r="J297" s="138"/>
      <c r="K297" s="138"/>
      <c r="L297" s="138"/>
      <c r="M297" s="138"/>
      <c r="N297" s="198"/>
    </row>
    <row r="298" spans="1:14" ht="15">
      <c r="A298" s="3"/>
      <c r="B298" s="125"/>
      <c r="D298" s="3"/>
      <c r="E298" s="138"/>
      <c r="F298" s="138"/>
      <c r="G298" s="138"/>
      <c r="H298" s="138"/>
      <c r="I298" s="138"/>
      <c r="J298" s="138"/>
      <c r="K298" s="138"/>
      <c r="L298" s="138"/>
      <c r="M298" s="138"/>
      <c r="N298" s="198"/>
    </row>
    <row r="299" spans="1:14" ht="15.75">
      <c r="A299" s="126">
        <v>7</v>
      </c>
      <c r="B299" s="124" t="s">
        <v>61</v>
      </c>
      <c r="D299" s="3"/>
      <c r="E299" s="138"/>
      <c r="F299" s="138"/>
      <c r="G299" s="138"/>
      <c r="H299" s="138"/>
      <c r="I299" s="138"/>
      <c r="J299" s="138"/>
      <c r="K299" s="138"/>
      <c r="L299" s="138"/>
      <c r="M299" s="138"/>
      <c r="N299" s="198"/>
    </row>
    <row r="300" spans="1:14" ht="15">
      <c r="A300" s="127" t="s">
        <v>8</v>
      </c>
      <c r="B300" s="125" t="s">
        <v>62</v>
      </c>
      <c r="D300" s="3"/>
      <c r="E300" s="138"/>
      <c r="F300" s="138"/>
      <c r="G300" s="138"/>
      <c r="H300" s="138"/>
      <c r="I300" s="138"/>
      <c r="J300" s="138"/>
      <c r="K300" s="138"/>
      <c r="L300" s="138"/>
      <c r="M300" s="138"/>
      <c r="N300" s="198"/>
    </row>
    <row r="301" spans="1:14" ht="15">
      <c r="A301" s="127" t="s">
        <v>11</v>
      </c>
      <c r="B301" s="125" t="s">
        <v>63</v>
      </c>
      <c r="D301" s="3"/>
      <c r="E301" s="138"/>
      <c r="F301" s="138"/>
      <c r="G301" s="138"/>
      <c r="H301" s="138"/>
      <c r="I301" s="138"/>
      <c r="J301" s="138"/>
      <c r="K301" s="138"/>
      <c r="L301" s="138"/>
      <c r="M301" s="138"/>
      <c r="N301" s="198"/>
    </row>
    <row r="302" spans="1:14" ht="28.5">
      <c r="A302" s="127" t="s">
        <v>13</v>
      </c>
      <c r="B302" s="125" t="s">
        <v>64</v>
      </c>
      <c r="D302" s="3"/>
      <c r="E302" s="138"/>
      <c r="F302" s="138"/>
      <c r="G302" s="138"/>
      <c r="H302" s="138"/>
      <c r="I302" s="138"/>
      <c r="J302" s="138"/>
      <c r="K302" s="138"/>
      <c r="L302" s="138"/>
      <c r="M302" s="138"/>
      <c r="N302" s="198"/>
    </row>
    <row r="303" spans="1:14" ht="28.5">
      <c r="A303" s="127" t="s">
        <v>19</v>
      </c>
      <c r="B303" s="125" t="s">
        <v>65</v>
      </c>
      <c r="D303" s="3"/>
      <c r="E303" s="138"/>
      <c r="F303" s="138"/>
      <c r="G303" s="138"/>
      <c r="H303" s="138"/>
      <c r="I303" s="138"/>
      <c r="J303" s="138"/>
      <c r="K303" s="138"/>
      <c r="L303" s="138"/>
      <c r="M303" s="138"/>
      <c r="N303" s="198"/>
    </row>
    <row r="304" spans="1:14" ht="15">
      <c r="A304" s="127" t="s">
        <v>21</v>
      </c>
      <c r="B304" s="125" t="s">
        <v>66</v>
      </c>
      <c r="D304" s="3"/>
      <c r="E304" s="138"/>
      <c r="F304" s="138"/>
      <c r="G304" s="138"/>
      <c r="H304" s="138"/>
      <c r="I304" s="138"/>
      <c r="J304" s="138"/>
      <c r="K304" s="138"/>
      <c r="L304" s="138"/>
      <c r="M304" s="138"/>
      <c r="N304" s="198"/>
    </row>
    <row r="305" spans="1:14" ht="15">
      <c r="A305" s="127" t="s">
        <v>23</v>
      </c>
      <c r="B305" s="125" t="s">
        <v>67</v>
      </c>
      <c r="D305" s="3"/>
      <c r="E305" s="138"/>
      <c r="F305" s="138"/>
      <c r="G305" s="138"/>
      <c r="H305" s="138"/>
      <c r="I305" s="138"/>
      <c r="J305" s="138"/>
      <c r="K305" s="138"/>
      <c r="L305" s="138"/>
      <c r="M305" s="138"/>
      <c r="N305" s="198"/>
    </row>
    <row r="306" spans="1:14" ht="15">
      <c r="A306" s="127" t="s">
        <v>25</v>
      </c>
      <c r="B306" s="125" t="s">
        <v>68</v>
      </c>
      <c r="D306" s="3"/>
      <c r="E306" s="138"/>
      <c r="F306" s="138"/>
      <c r="G306" s="138"/>
      <c r="H306" s="138"/>
      <c r="I306" s="138"/>
      <c r="J306" s="138"/>
      <c r="K306" s="138"/>
      <c r="L306" s="138"/>
      <c r="M306" s="138"/>
      <c r="N306" s="198"/>
    </row>
    <row r="307" spans="1:14" ht="15">
      <c r="A307" s="127" t="s">
        <v>42</v>
      </c>
      <c r="B307" s="125" t="s">
        <v>69</v>
      </c>
      <c r="D307" s="3"/>
      <c r="E307" s="138"/>
      <c r="F307" s="138"/>
      <c r="G307" s="138"/>
      <c r="H307" s="138"/>
      <c r="I307" s="80"/>
      <c r="J307" s="80"/>
      <c r="K307" s="80"/>
      <c r="L307" s="80"/>
      <c r="M307" s="80"/>
      <c r="N307" s="198"/>
    </row>
    <row r="308" spans="1:14" ht="17.25" customHeight="1">
      <c r="A308" s="127" t="s">
        <v>27</v>
      </c>
      <c r="B308" s="125" t="s">
        <v>70</v>
      </c>
      <c r="D308" s="3"/>
      <c r="E308" s="138"/>
      <c r="F308" s="138"/>
      <c r="G308" s="138"/>
      <c r="H308" s="138"/>
      <c r="I308" s="80"/>
      <c r="J308" s="80"/>
      <c r="K308" s="80"/>
      <c r="L308" s="80"/>
      <c r="M308" s="80"/>
      <c r="N308" s="198"/>
    </row>
    <row r="309" spans="1:14" ht="15">
      <c r="A309" s="127" t="s">
        <v>29</v>
      </c>
      <c r="B309" s="125" t="s">
        <v>205</v>
      </c>
      <c r="D309" s="3"/>
      <c r="E309" s="138"/>
      <c r="F309" s="138"/>
      <c r="G309" s="138"/>
      <c r="H309" s="138"/>
      <c r="I309" s="80"/>
      <c r="J309" s="80"/>
      <c r="K309" s="80"/>
      <c r="L309" s="80"/>
      <c r="M309" s="80"/>
      <c r="N309" s="198"/>
    </row>
    <row r="310" spans="1:14" ht="15">
      <c r="A310" s="127" t="s">
        <v>31</v>
      </c>
      <c r="B310" s="125" t="s">
        <v>206</v>
      </c>
      <c r="D310" s="3"/>
      <c r="E310" s="138"/>
      <c r="F310" s="138"/>
      <c r="G310" s="138"/>
      <c r="H310" s="138"/>
      <c r="I310" s="80"/>
      <c r="J310" s="80"/>
      <c r="K310" s="80"/>
      <c r="L310" s="80"/>
      <c r="M310" s="80"/>
      <c r="N310" s="198"/>
    </row>
    <row r="311" spans="1:14" ht="15">
      <c r="A311" s="127" t="s">
        <v>33</v>
      </c>
      <c r="B311" s="125" t="s">
        <v>71</v>
      </c>
      <c r="D311" s="3"/>
      <c r="E311" s="138"/>
      <c r="F311" s="138"/>
      <c r="G311" s="138"/>
      <c r="H311" s="138"/>
      <c r="I311" s="80"/>
      <c r="J311" s="80"/>
      <c r="K311" s="80"/>
      <c r="L311" s="80"/>
      <c r="M311" s="80"/>
      <c r="N311" s="198"/>
    </row>
    <row r="312" spans="1:14" ht="15">
      <c r="A312" s="127"/>
      <c r="B312" s="125"/>
      <c r="D312" s="3"/>
      <c r="E312" s="138"/>
      <c r="F312" s="138"/>
      <c r="G312" s="138"/>
      <c r="H312" s="138"/>
      <c r="I312" s="80"/>
      <c r="J312" s="80"/>
      <c r="K312" s="80"/>
      <c r="L312" s="80"/>
      <c r="M312" s="80"/>
      <c r="N312" s="198"/>
    </row>
    <row r="313" spans="1:14" ht="15.75">
      <c r="A313" s="126">
        <v>8</v>
      </c>
      <c r="B313" s="124" t="s">
        <v>72</v>
      </c>
      <c r="D313" s="3"/>
      <c r="E313" s="138"/>
      <c r="F313" s="138"/>
      <c r="G313" s="138"/>
      <c r="H313" s="138"/>
      <c r="I313" s="80"/>
      <c r="J313" s="80"/>
      <c r="K313" s="80"/>
      <c r="L313" s="80"/>
      <c r="M313" s="80"/>
      <c r="N313" s="198"/>
    </row>
    <row r="314" spans="1:14" ht="15">
      <c r="A314" s="127" t="s">
        <v>8</v>
      </c>
      <c r="B314" s="125" t="s">
        <v>45</v>
      </c>
      <c r="D314" s="3"/>
      <c r="E314" s="138"/>
      <c r="F314" s="138"/>
      <c r="G314" s="138"/>
      <c r="H314" s="138"/>
      <c r="I314" s="80"/>
      <c r="J314" s="80"/>
      <c r="K314" s="80"/>
      <c r="L314" s="80"/>
      <c r="M314" s="80"/>
      <c r="N314" s="198"/>
    </row>
    <row r="315" spans="1:14" ht="15">
      <c r="A315" s="127" t="s">
        <v>11</v>
      </c>
      <c r="B315" s="125" t="s">
        <v>46</v>
      </c>
      <c r="D315" s="3"/>
      <c r="E315" s="138"/>
      <c r="F315" s="138"/>
      <c r="G315" s="138"/>
      <c r="H315" s="138"/>
      <c r="I315" s="80"/>
      <c r="J315" s="80"/>
      <c r="K315" s="80"/>
      <c r="L315" s="80"/>
      <c r="M315" s="80"/>
      <c r="N315" s="198"/>
    </row>
    <row r="316" spans="1:14" ht="15">
      <c r="A316" s="127" t="s">
        <v>13</v>
      </c>
      <c r="B316" s="125" t="s">
        <v>47</v>
      </c>
      <c r="D316" s="3"/>
      <c r="E316" s="138"/>
      <c r="F316" s="138"/>
      <c r="G316" s="138"/>
      <c r="H316" s="138"/>
      <c r="I316" s="80"/>
      <c r="J316" s="80"/>
      <c r="K316" s="80"/>
      <c r="L316" s="80"/>
      <c r="M316" s="80"/>
      <c r="N316" s="198"/>
    </row>
    <row r="317" spans="1:14" ht="18.75" customHeight="1">
      <c r="A317" s="127" t="s">
        <v>19</v>
      </c>
      <c r="B317" s="125" t="s">
        <v>73</v>
      </c>
      <c r="D317" s="3"/>
      <c r="E317" s="138"/>
      <c r="F317" s="138"/>
      <c r="G317" s="138"/>
      <c r="H317" s="138"/>
      <c r="I317" s="80"/>
      <c r="J317" s="80"/>
      <c r="K317" s="80"/>
      <c r="L317" s="80"/>
      <c r="M317" s="80"/>
      <c r="N317" s="198"/>
    </row>
    <row r="318" spans="1:14" ht="18.75" customHeight="1">
      <c r="A318" s="127"/>
      <c r="B318" s="125"/>
      <c r="D318" s="3"/>
      <c r="E318" s="138"/>
      <c r="F318" s="138"/>
      <c r="G318" s="138"/>
      <c r="H318" s="138"/>
      <c r="I318" s="80"/>
      <c r="J318" s="80"/>
      <c r="K318" s="80"/>
      <c r="L318" s="80"/>
      <c r="M318" s="80"/>
      <c r="N318" s="198"/>
    </row>
    <row r="319" spans="1:14" ht="15.75">
      <c r="A319" s="126">
        <v>9</v>
      </c>
      <c r="B319" s="124" t="s">
        <v>74</v>
      </c>
      <c r="D319" s="3"/>
      <c r="E319" s="138"/>
      <c r="F319" s="138"/>
      <c r="G319" s="138"/>
      <c r="H319" s="138"/>
      <c r="I319" s="80"/>
      <c r="J319" s="80"/>
      <c r="K319" s="80"/>
      <c r="L319" s="80"/>
      <c r="M319" s="80"/>
      <c r="N319" s="198"/>
    </row>
    <row r="320" spans="1:14" ht="15">
      <c r="A320" s="127" t="s">
        <v>8</v>
      </c>
      <c r="B320" s="125" t="s">
        <v>75</v>
      </c>
      <c r="D320" s="3"/>
      <c r="E320" s="138"/>
      <c r="F320" s="138"/>
      <c r="G320" s="138"/>
      <c r="H320" s="138"/>
      <c r="I320" s="80"/>
      <c r="J320" s="80"/>
      <c r="K320" s="80"/>
      <c r="L320" s="80"/>
      <c r="M320" s="80"/>
      <c r="N320" s="198"/>
    </row>
    <row r="321" spans="1:14" ht="15">
      <c r="A321" s="3"/>
      <c r="B321" s="141" t="s">
        <v>77</v>
      </c>
      <c r="D321" s="3"/>
      <c r="E321" s="138"/>
      <c r="F321" s="138"/>
      <c r="G321" s="138"/>
      <c r="H321" s="138"/>
      <c r="I321" s="80"/>
      <c r="J321" s="80"/>
      <c r="K321" s="80"/>
      <c r="L321" s="80"/>
      <c r="M321" s="80"/>
      <c r="N321" s="198"/>
    </row>
    <row r="322" spans="1:14" ht="15">
      <c r="A322" s="3"/>
      <c r="B322" s="141" t="s">
        <v>79</v>
      </c>
      <c r="D322" s="3"/>
      <c r="E322" s="138"/>
      <c r="F322" s="138"/>
      <c r="G322" s="138"/>
      <c r="H322" s="138"/>
      <c r="I322" s="80"/>
      <c r="J322" s="80"/>
      <c r="K322" s="80"/>
      <c r="L322" s="80"/>
      <c r="M322" s="80"/>
      <c r="N322" s="198"/>
    </row>
    <row r="323" spans="1:14" ht="15">
      <c r="A323" s="3"/>
      <c r="B323" s="141" t="s">
        <v>81</v>
      </c>
      <c r="D323" s="3"/>
      <c r="E323" s="138"/>
      <c r="F323" s="138"/>
      <c r="G323" s="138"/>
      <c r="H323" s="138"/>
      <c r="I323" s="80"/>
      <c r="J323" s="80"/>
      <c r="K323" s="80"/>
      <c r="L323" s="80"/>
      <c r="M323" s="80"/>
      <c r="N323" s="198"/>
    </row>
    <row r="324" spans="1:14" ht="54.75" customHeight="1">
      <c r="A324" s="3"/>
      <c r="B324" s="141" t="s">
        <v>324</v>
      </c>
      <c r="D324" s="3"/>
      <c r="E324" s="138"/>
      <c r="F324" s="138"/>
      <c r="G324" s="138"/>
      <c r="H324" s="138"/>
      <c r="I324" s="80"/>
      <c r="J324" s="80"/>
      <c r="K324" s="80"/>
      <c r="L324" s="80"/>
      <c r="M324" s="80"/>
      <c r="N324" s="198"/>
    </row>
    <row r="325" spans="1:14" ht="15">
      <c r="A325" s="127" t="s">
        <v>11</v>
      </c>
      <c r="B325" s="125" t="s">
        <v>84</v>
      </c>
      <c r="D325" s="3"/>
      <c r="E325" s="138"/>
      <c r="F325" s="138"/>
      <c r="G325" s="138"/>
      <c r="H325" s="138"/>
      <c r="I325" s="80"/>
      <c r="J325" s="80"/>
      <c r="K325" s="80"/>
      <c r="L325" s="80"/>
      <c r="M325" s="80"/>
      <c r="N325" s="198"/>
    </row>
    <row r="326" spans="1:14" ht="15">
      <c r="A326" s="3"/>
      <c r="B326" s="141" t="s">
        <v>85</v>
      </c>
      <c r="D326" s="3"/>
      <c r="E326" s="138"/>
      <c r="F326" s="138"/>
      <c r="G326" s="138"/>
      <c r="H326" s="138"/>
      <c r="I326" s="80"/>
      <c r="J326" s="80"/>
      <c r="K326" s="80"/>
      <c r="L326" s="80"/>
      <c r="M326" s="80"/>
      <c r="N326" s="198"/>
    </row>
    <row r="327" spans="1:14" ht="15">
      <c r="A327" s="3"/>
      <c r="B327" s="141" t="s">
        <v>86</v>
      </c>
      <c r="D327" s="3"/>
      <c r="E327" s="138"/>
      <c r="F327" s="138"/>
      <c r="G327" s="138"/>
      <c r="H327" s="138"/>
      <c r="I327" s="80"/>
      <c r="J327" s="80"/>
      <c r="K327" s="80"/>
      <c r="L327" s="80"/>
      <c r="M327" s="80"/>
      <c r="N327" s="198"/>
    </row>
    <row r="328" spans="1:14" ht="15">
      <c r="A328" s="3"/>
      <c r="B328" s="141" t="s">
        <v>87</v>
      </c>
      <c r="D328" s="3"/>
      <c r="E328" s="138"/>
      <c r="F328" s="138"/>
      <c r="G328" s="138"/>
      <c r="H328" s="138"/>
      <c r="I328" s="80"/>
      <c r="J328" s="80"/>
      <c r="K328" s="80"/>
      <c r="L328" s="80"/>
      <c r="M328" s="80"/>
      <c r="N328" s="198"/>
    </row>
    <row r="329" spans="1:14" ht="15">
      <c r="A329" s="3"/>
      <c r="B329" s="141" t="s">
        <v>88</v>
      </c>
      <c r="D329" s="3"/>
      <c r="E329" s="138"/>
      <c r="F329" s="138"/>
      <c r="G329" s="138"/>
      <c r="H329" s="138"/>
      <c r="I329" s="80"/>
      <c r="J329" s="80"/>
      <c r="K329" s="80"/>
      <c r="L329" s="80"/>
      <c r="M329" s="80"/>
      <c r="N329" s="198"/>
    </row>
    <row r="330" spans="1:14" ht="15">
      <c r="A330" s="3"/>
      <c r="B330" s="141" t="s">
        <v>90</v>
      </c>
      <c r="D330" s="3"/>
      <c r="E330" s="138"/>
      <c r="F330" s="138"/>
      <c r="G330" s="138"/>
      <c r="H330" s="138"/>
      <c r="I330" s="80"/>
      <c r="J330" s="80"/>
      <c r="K330" s="80"/>
      <c r="L330" s="80"/>
      <c r="M330" s="80"/>
      <c r="N330" s="198"/>
    </row>
    <row r="331" spans="1:14" ht="15">
      <c r="A331" s="3"/>
      <c r="B331" s="141" t="s">
        <v>92</v>
      </c>
      <c r="D331" s="3"/>
      <c r="E331" s="138"/>
      <c r="F331" s="138"/>
      <c r="G331" s="138"/>
      <c r="H331" s="138"/>
      <c r="I331" s="80"/>
      <c r="J331" s="80"/>
      <c r="K331" s="80"/>
      <c r="L331" s="80"/>
      <c r="M331" s="80"/>
      <c r="N331" s="198"/>
    </row>
    <row r="332" spans="1:14" ht="15">
      <c r="A332" s="127" t="s">
        <v>13</v>
      </c>
      <c r="B332" s="125" t="s">
        <v>93</v>
      </c>
      <c r="D332" s="3"/>
      <c r="E332" s="138"/>
      <c r="F332" s="138"/>
      <c r="G332" s="138"/>
      <c r="H332" s="138"/>
      <c r="I332" s="80"/>
      <c r="J332" s="80"/>
      <c r="K332" s="80"/>
      <c r="L332" s="80"/>
      <c r="M332" s="80"/>
      <c r="N332" s="198"/>
    </row>
    <row r="333" spans="1:14" ht="15">
      <c r="A333" s="3"/>
      <c r="B333" s="141" t="s">
        <v>94</v>
      </c>
      <c r="D333" s="3"/>
      <c r="E333" s="138"/>
      <c r="F333" s="138"/>
      <c r="G333" s="138"/>
      <c r="H333" s="138"/>
      <c r="I333" s="80"/>
      <c r="J333" s="80"/>
      <c r="K333" s="80"/>
      <c r="L333" s="80"/>
      <c r="M333" s="80"/>
      <c r="N333" s="198"/>
    </row>
    <row r="334" spans="1:14" ht="15">
      <c r="A334" s="3"/>
      <c r="B334" s="141" t="s">
        <v>95</v>
      </c>
      <c r="D334" s="3"/>
      <c r="E334" s="138"/>
      <c r="F334" s="138"/>
      <c r="G334" s="138"/>
      <c r="H334" s="138"/>
      <c r="I334" s="80"/>
      <c r="J334" s="80"/>
      <c r="K334" s="80"/>
      <c r="L334" s="80"/>
      <c r="M334" s="80"/>
      <c r="N334" s="198"/>
    </row>
    <row r="335" spans="1:14" ht="15">
      <c r="A335" s="3"/>
      <c r="B335" s="141" t="s">
        <v>96</v>
      </c>
      <c r="D335" s="3"/>
      <c r="E335" s="138"/>
      <c r="F335" s="138"/>
      <c r="G335" s="138"/>
      <c r="H335" s="138"/>
      <c r="I335" s="80"/>
      <c r="J335" s="80"/>
      <c r="K335" s="80"/>
      <c r="L335" s="80"/>
      <c r="M335" s="80"/>
      <c r="N335" s="198"/>
    </row>
    <row r="336" spans="1:14" ht="15">
      <c r="A336" s="3"/>
      <c r="B336" s="141" t="s">
        <v>97</v>
      </c>
      <c r="D336" s="3"/>
      <c r="E336" s="138"/>
      <c r="F336" s="138"/>
      <c r="G336" s="138"/>
      <c r="H336" s="138"/>
      <c r="I336" s="80"/>
      <c r="J336" s="80"/>
      <c r="K336" s="80"/>
      <c r="L336" s="80"/>
      <c r="M336" s="80"/>
      <c r="N336" s="198"/>
    </row>
    <row r="337" spans="1:14" ht="15">
      <c r="A337" s="127" t="s">
        <v>19</v>
      </c>
      <c r="B337" s="125" t="s">
        <v>98</v>
      </c>
      <c r="D337" s="3"/>
      <c r="E337" s="138"/>
      <c r="F337" s="138"/>
      <c r="G337" s="138"/>
      <c r="H337" s="138"/>
      <c r="I337" s="80"/>
      <c r="J337" s="80"/>
      <c r="K337" s="80"/>
      <c r="L337" s="80"/>
      <c r="M337" s="80"/>
      <c r="N337" s="198"/>
    </row>
    <row r="338" spans="1:14" ht="15">
      <c r="A338" s="127" t="s">
        <v>21</v>
      </c>
      <c r="B338" s="125" t="s">
        <v>99</v>
      </c>
      <c r="D338" s="3"/>
      <c r="E338" s="138"/>
      <c r="F338" s="138"/>
      <c r="G338" s="138"/>
      <c r="H338" s="138"/>
      <c r="I338" s="80"/>
      <c r="J338" s="80"/>
      <c r="K338" s="80"/>
      <c r="L338" s="80"/>
      <c r="M338" s="80"/>
      <c r="N338" s="198"/>
    </row>
    <row r="339" spans="1:14" ht="15">
      <c r="A339" s="127" t="s">
        <v>23</v>
      </c>
      <c r="B339" s="125" t="s">
        <v>207</v>
      </c>
      <c r="D339" s="3"/>
      <c r="E339" s="138"/>
      <c r="F339" s="138"/>
      <c r="G339" s="138"/>
      <c r="H339" s="138"/>
      <c r="I339" s="80"/>
      <c r="J339" s="80"/>
      <c r="K339" s="80"/>
      <c r="L339" s="80"/>
      <c r="M339" s="80"/>
      <c r="N339" s="198"/>
    </row>
    <row r="340" spans="1:14" ht="15">
      <c r="A340" s="127" t="s">
        <v>25</v>
      </c>
      <c r="B340" s="125" t="s">
        <v>101</v>
      </c>
      <c r="D340" s="3"/>
      <c r="E340" s="138"/>
      <c r="F340" s="138"/>
      <c r="G340" s="138"/>
      <c r="H340" s="138"/>
      <c r="I340" s="80"/>
      <c r="J340" s="80"/>
      <c r="K340" s="80"/>
      <c r="L340" s="80"/>
      <c r="M340" s="80"/>
      <c r="N340" s="198"/>
    </row>
    <row r="341" spans="1:14" ht="15">
      <c r="A341" s="218"/>
      <c r="B341" s="141" t="s">
        <v>102</v>
      </c>
      <c r="D341" s="3"/>
      <c r="E341" s="138"/>
      <c r="F341" s="138"/>
      <c r="G341" s="138"/>
      <c r="H341" s="138"/>
      <c r="I341" s="80"/>
      <c r="J341" s="80"/>
      <c r="K341" s="80"/>
      <c r="L341" s="80"/>
      <c r="M341" s="80"/>
      <c r="N341" s="198"/>
    </row>
    <row r="342" spans="1:14" ht="15">
      <c r="A342" s="218"/>
      <c r="B342" s="141" t="s">
        <v>104</v>
      </c>
      <c r="D342" s="3"/>
      <c r="E342" s="138"/>
      <c r="F342" s="138"/>
      <c r="G342" s="138"/>
      <c r="H342" s="138"/>
      <c r="I342" s="80"/>
      <c r="J342" s="80"/>
      <c r="K342" s="80"/>
      <c r="L342" s="80"/>
      <c r="M342" s="80"/>
      <c r="N342" s="198"/>
    </row>
    <row r="343" spans="1:14" ht="15">
      <c r="A343" s="218"/>
      <c r="B343" s="141" t="s">
        <v>105</v>
      </c>
      <c r="D343" s="3"/>
      <c r="E343" s="138"/>
      <c r="F343" s="138"/>
      <c r="G343" s="138"/>
      <c r="H343" s="138"/>
      <c r="I343" s="80"/>
      <c r="J343" s="80"/>
      <c r="K343" s="80"/>
      <c r="L343" s="80"/>
      <c r="M343" s="80"/>
      <c r="N343" s="198"/>
    </row>
    <row r="344" spans="1:14" ht="15">
      <c r="A344" s="218"/>
      <c r="B344" s="141" t="s">
        <v>106</v>
      </c>
      <c r="D344" s="3"/>
      <c r="E344" s="138"/>
      <c r="F344" s="138"/>
      <c r="G344" s="138"/>
      <c r="H344" s="138"/>
      <c r="I344" s="80"/>
      <c r="J344" s="80"/>
      <c r="K344" s="80"/>
      <c r="L344" s="80"/>
      <c r="M344" s="80"/>
      <c r="N344" s="198"/>
    </row>
    <row r="345" spans="1:14" ht="15">
      <c r="A345" s="218"/>
      <c r="B345" s="141" t="s">
        <v>107</v>
      </c>
      <c r="D345" s="3"/>
      <c r="E345" s="138"/>
      <c r="F345" s="138"/>
      <c r="G345" s="138"/>
      <c r="H345" s="138"/>
      <c r="I345" s="80"/>
      <c r="J345" s="80"/>
      <c r="K345" s="80"/>
      <c r="L345" s="80"/>
      <c r="M345" s="80"/>
      <c r="N345" s="198"/>
    </row>
    <row r="346" spans="1:14" ht="15">
      <c r="A346" s="218"/>
      <c r="B346" s="141" t="s">
        <v>108</v>
      </c>
      <c r="D346" s="3"/>
      <c r="E346" s="138"/>
      <c r="F346" s="138"/>
      <c r="G346" s="138"/>
      <c r="H346" s="138"/>
      <c r="I346" s="80"/>
      <c r="J346" s="80"/>
      <c r="K346" s="80"/>
      <c r="L346" s="80"/>
      <c r="M346" s="80"/>
      <c r="N346" s="198"/>
    </row>
    <row r="347" spans="1:14" ht="15">
      <c r="A347" s="218"/>
      <c r="B347" s="141" t="s">
        <v>110</v>
      </c>
      <c r="D347" s="3"/>
      <c r="E347" s="138"/>
      <c r="F347" s="138"/>
      <c r="G347" s="138"/>
      <c r="H347" s="138"/>
      <c r="I347" s="80"/>
      <c r="J347" s="80"/>
      <c r="K347" s="80"/>
      <c r="L347" s="80"/>
      <c r="M347" s="80"/>
      <c r="N347" s="198"/>
    </row>
    <row r="348" spans="1:14" ht="15">
      <c r="A348" s="127" t="s">
        <v>42</v>
      </c>
      <c r="B348" s="125" t="s">
        <v>111</v>
      </c>
      <c r="D348" s="3"/>
      <c r="E348" s="138"/>
      <c r="F348" s="138"/>
      <c r="G348" s="138"/>
      <c r="H348" s="138"/>
      <c r="I348" s="80"/>
      <c r="J348" s="80"/>
      <c r="K348" s="80"/>
      <c r="L348" s="80"/>
      <c r="M348" s="80"/>
      <c r="N348" s="198"/>
    </row>
    <row r="349" spans="1:14" ht="15">
      <c r="A349" s="218"/>
      <c r="B349" s="141" t="s">
        <v>112</v>
      </c>
      <c r="D349" s="3"/>
      <c r="E349" s="138"/>
      <c r="F349" s="138"/>
      <c r="G349" s="138"/>
      <c r="H349" s="138"/>
      <c r="I349" s="80"/>
      <c r="J349" s="80"/>
      <c r="K349" s="80"/>
      <c r="L349" s="80"/>
      <c r="M349" s="80"/>
      <c r="N349" s="198"/>
    </row>
    <row r="350" spans="1:14" ht="15">
      <c r="A350" s="218"/>
      <c r="B350" s="141" t="s">
        <v>113</v>
      </c>
      <c r="D350" s="3"/>
      <c r="E350" s="138"/>
      <c r="F350" s="138"/>
      <c r="G350" s="138"/>
      <c r="H350" s="138"/>
      <c r="I350" s="80"/>
      <c r="J350" s="80"/>
      <c r="K350" s="80"/>
      <c r="L350" s="80"/>
      <c r="M350" s="80"/>
      <c r="N350" s="198"/>
    </row>
    <row r="351" spans="1:14" ht="15">
      <c r="A351" s="218"/>
      <c r="B351" s="141" t="s">
        <v>114</v>
      </c>
      <c r="D351" s="3"/>
      <c r="E351" s="138"/>
      <c r="F351" s="138"/>
      <c r="G351" s="138"/>
      <c r="H351" s="138"/>
      <c r="I351" s="80"/>
      <c r="J351" s="80"/>
      <c r="K351" s="80"/>
      <c r="L351" s="80"/>
      <c r="M351" s="80"/>
      <c r="N351" s="198"/>
    </row>
    <row r="352" spans="1:14" ht="15">
      <c r="A352" s="218"/>
      <c r="B352" s="141" t="s">
        <v>115</v>
      </c>
      <c r="D352" s="3"/>
      <c r="E352" s="138"/>
      <c r="F352" s="138"/>
      <c r="G352" s="138"/>
      <c r="H352" s="138"/>
      <c r="I352" s="80"/>
      <c r="J352" s="80"/>
      <c r="K352" s="80"/>
      <c r="L352" s="80"/>
      <c r="M352" s="80"/>
      <c r="N352" s="198"/>
    </row>
    <row r="353" spans="1:14" ht="15">
      <c r="A353" s="218"/>
      <c r="B353" s="141" t="s">
        <v>116</v>
      </c>
      <c r="D353" s="3"/>
      <c r="E353" s="138"/>
      <c r="F353" s="138"/>
      <c r="G353" s="138"/>
      <c r="H353" s="138"/>
      <c r="I353" s="80"/>
      <c r="J353" s="80"/>
      <c r="K353" s="80"/>
      <c r="L353" s="80"/>
      <c r="M353" s="80"/>
      <c r="N353" s="198"/>
    </row>
    <row r="354" spans="1:14" ht="15">
      <c r="A354" s="218"/>
      <c r="B354" s="141" t="s">
        <v>117</v>
      </c>
      <c r="D354" s="3"/>
      <c r="E354" s="138"/>
      <c r="F354" s="138"/>
      <c r="G354" s="138"/>
      <c r="H354" s="138"/>
      <c r="I354" s="80"/>
      <c r="J354" s="80"/>
      <c r="K354" s="80"/>
      <c r="L354" s="80"/>
      <c r="M354" s="80"/>
      <c r="N354" s="198"/>
    </row>
    <row r="355" spans="1:14" ht="15">
      <c r="A355" s="218"/>
      <c r="B355" s="141" t="s">
        <v>118</v>
      </c>
      <c r="D355" s="3"/>
      <c r="E355" s="138"/>
      <c r="F355" s="138"/>
      <c r="G355" s="138"/>
      <c r="H355" s="138"/>
      <c r="I355" s="80"/>
      <c r="J355" s="80"/>
      <c r="K355" s="80"/>
      <c r="L355" s="80"/>
      <c r="M355" s="80"/>
      <c r="N355" s="198"/>
    </row>
    <row r="356" spans="1:14" ht="15">
      <c r="A356" s="218"/>
      <c r="B356" s="141" t="s">
        <v>119</v>
      </c>
      <c r="D356" s="3"/>
      <c r="E356" s="138"/>
      <c r="F356" s="138"/>
      <c r="G356" s="138"/>
      <c r="H356" s="138"/>
      <c r="I356" s="80"/>
      <c r="J356" s="80"/>
      <c r="K356" s="80"/>
      <c r="L356" s="80"/>
      <c r="M356" s="80"/>
      <c r="N356" s="198"/>
    </row>
    <row r="357" spans="1:14" ht="15">
      <c r="A357" s="218"/>
      <c r="B357" s="141" t="s">
        <v>120</v>
      </c>
      <c r="D357" s="84"/>
      <c r="E357" s="199"/>
      <c r="F357" s="199"/>
      <c r="G357" s="199"/>
      <c r="H357" s="199"/>
      <c r="I357" s="80"/>
      <c r="J357" s="80"/>
      <c r="K357" s="80"/>
      <c r="L357" s="80"/>
      <c r="M357" s="80"/>
      <c r="N357" s="198"/>
    </row>
    <row r="358" spans="1:14" ht="15">
      <c r="A358" s="218"/>
      <c r="B358" s="141" t="s">
        <v>121</v>
      </c>
      <c r="D358" s="3"/>
      <c r="E358" s="138"/>
      <c r="F358" s="138"/>
      <c r="G358" s="138"/>
      <c r="H358" s="138"/>
      <c r="I358" s="80"/>
      <c r="J358" s="80"/>
      <c r="K358" s="80"/>
      <c r="L358" s="80"/>
      <c r="M358" s="80"/>
      <c r="N358" s="198"/>
    </row>
    <row r="359" spans="1:14" ht="15">
      <c r="A359" s="218"/>
      <c r="B359" s="141" t="s">
        <v>122</v>
      </c>
      <c r="D359" s="3"/>
      <c r="E359" s="138"/>
      <c r="F359" s="138"/>
      <c r="G359" s="138"/>
      <c r="H359" s="138"/>
      <c r="I359" s="80"/>
      <c r="J359" s="80"/>
      <c r="K359" s="80"/>
      <c r="L359" s="80"/>
      <c r="M359" s="80"/>
      <c r="N359" s="198"/>
    </row>
    <row r="360" spans="1:14" ht="15">
      <c r="A360" s="218"/>
      <c r="B360" s="141" t="s">
        <v>123</v>
      </c>
      <c r="D360" s="3"/>
      <c r="E360" s="138"/>
      <c r="F360" s="138"/>
      <c r="G360" s="138"/>
      <c r="H360" s="138"/>
      <c r="I360" s="80"/>
      <c r="J360" s="80"/>
      <c r="K360" s="80"/>
      <c r="L360" s="80"/>
      <c r="M360" s="80"/>
      <c r="N360" s="198"/>
    </row>
    <row r="361" spans="1:14" ht="15">
      <c r="A361" s="218"/>
      <c r="B361" s="141" t="s">
        <v>124</v>
      </c>
      <c r="D361" s="3"/>
      <c r="E361" s="138"/>
      <c r="F361" s="138"/>
      <c r="G361" s="138"/>
      <c r="H361" s="138"/>
      <c r="I361" s="80"/>
      <c r="J361" s="80"/>
      <c r="K361" s="80"/>
      <c r="L361" s="80"/>
      <c r="M361" s="80"/>
      <c r="N361" s="198"/>
    </row>
    <row r="362" spans="1:14" ht="15">
      <c r="A362" s="3"/>
      <c r="B362" s="81"/>
      <c r="D362" s="3"/>
      <c r="E362" s="138"/>
      <c r="F362" s="138"/>
      <c r="G362" s="138"/>
      <c r="H362" s="138"/>
      <c r="I362" s="80"/>
      <c r="J362" s="80"/>
      <c r="K362" s="80"/>
      <c r="L362" s="80"/>
      <c r="M362" s="80"/>
      <c r="N362" s="198"/>
    </row>
    <row r="363" spans="1:14" ht="15.75">
      <c r="A363" s="126">
        <v>10</v>
      </c>
      <c r="B363" s="124" t="s">
        <v>125</v>
      </c>
      <c r="D363" s="3"/>
      <c r="E363" s="138"/>
      <c r="F363" s="138"/>
      <c r="G363" s="138"/>
      <c r="H363" s="138"/>
      <c r="I363" s="80"/>
      <c r="J363" s="80"/>
      <c r="K363" s="80"/>
      <c r="L363" s="80"/>
      <c r="M363" s="80"/>
      <c r="N363" s="198"/>
    </row>
    <row r="364" spans="1:14" ht="15">
      <c r="A364" s="3"/>
      <c r="B364" s="81"/>
      <c r="D364" s="3"/>
      <c r="E364" s="138"/>
      <c r="F364" s="138"/>
      <c r="G364" s="138"/>
      <c r="H364" s="138"/>
      <c r="I364" s="80"/>
      <c r="J364" s="80"/>
      <c r="K364" s="80"/>
      <c r="L364" s="80"/>
      <c r="M364" s="80"/>
      <c r="N364" s="198"/>
    </row>
    <row r="365" spans="1:14" ht="15.75">
      <c r="A365" s="126">
        <v>11</v>
      </c>
      <c r="B365" s="124" t="s">
        <v>126</v>
      </c>
      <c r="D365" s="3"/>
      <c r="E365" s="138"/>
      <c r="F365" s="138"/>
      <c r="G365" s="138"/>
      <c r="H365" s="138"/>
      <c r="I365" s="80"/>
      <c r="J365" s="80"/>
      <c r="K365" s="80"/>
      <c r="L365" s="80"/>
      <c r="M365" s="80"/>
      <c r="N365" s="198"/>
    </row>
    <row r="366" spans="1:14" ht="15">
      <c r="A366" s="127" t="s">
        <v>8</v>
      </c>
      <c r="B366" s="125" t="s">
        <v>127</v>
      </c>
      <c r="D366" s="3"/>
      <c r="E366" s="138"/>
      <c r="F366" s="138"/>
      <c r="G366" s="138"/>
      <c r="H366" s="138"/>
      <c r="I366" s="80"/>
      <c r="J366" s="80"/>
      <c r="K366" s="80"/>
      <c r="L366" s="80"/>
      <c r="M366" s="80"/>
      <c r="N366" s="198"/>
    </row>
    <row r="367" spans="1:14" ht="63.75">
      <c r="A367" s="218"/>
      <c r="B367" s="141" t="s">
        <v>128</v>
      </c>
      <c r="D367" s="3"/>
      <c r="E367" s="138"/>
      <c r="F367" s="138"/>
      <c r="G367" s="138"/>
      <c r="H367" s="138"/>
      <c r="I367" s="80"/>
      <c r="J367" s="80"/>
      <c r="K367" s="80"/>
      <c r="L367" s="80"/>
      <c r="M367" s="80"/>
      <c r="N367" s="198"/>
    </row>
    <row r="368" spans="1:14" ht="15">
      <c r="A368" s="218"/>
      <c r="B368" s="141" t="s">
        <v>129</v>
      </c>
      <c r="D368" s="3"/>
      <c r="E368" s="138"/>
      <c r="F368" s="138"/>
      <c r="G368" s="138"/>
      <c r="H368" s="138"/>
      <c r="I368" s="80"/>
      <c r="J368" s="80"/>
      <c r="K368" s="80"/>
      <c r="L368" s="80"/>
      <c r="M368" s="80"/>
      <c r="N368" s="198"/>
    </row>
    <row r="369" spans="1:14" ht="15">
      <c r="A369" s="218"/>
      <c r="B369" s="141" t="s">
        <v>130</v>
      </c>
      <c r="D369" s="3"/>
      <c r="E369" s="138"/>
      <c r="F369" s="138"/>
      <c r="G369" s="138"/>
      <c r="H369" s="138"/>
      <c r="I369" s="80"/>
      <c r="J369" s="80"/>
      <c r="K369" s="80"/>
      <c r="L369" s="80"/>
      <c r="M369" s="80"/>
      <c r="N369" s="198"/>
    </row>
    <row r="370" spans="1:14" ht="15">
      <c r="A370" s="218"/>
      <c r="B370" s="141" t="s">
        <v>131</v>
      </c>
      <c r="D370" s="3"/>
      <c r="E370" s="138"/>
      <c r="F370" s="138"/>
      <c r="G370" s="138"/>
      <c r="H370" s="138"/>
      <c r="I370" s="80"/>
      <c r="J370" s="80"/>
      <c r="K370" s="80"/>
      <c r="L370" s="80"/>
      <c r="M370" s="80"/>
      <c r="N370" s="198"/>
    </row>
    <row r="371" spans="1:14" ht="15">
      <c r="A371" s="218"/>
      <c r="B371" s="141" t="s">
        <v>132</v>
      </c>
      <c r="D371" s="3"/>
      <c r="E371" s="138"/>
      <c r="F371" s="138"/>
      <c r="G371" s="138"/>
      <c r="H371" s="138"/>
      <c r="I371" s="80"/>
      <c r="J371" s="80"/>
      <c r="K371" s="80"/>
      <c r="L371" s="80"/>
      <c r="M371" s="80"/>
      <c r="N371" s="198"/>
    </row>
    <row r="372" spans="1:14" ht="15">
      <c r="A372" s="218"/>
      <c r="B372" s="141" t="s">
        <v>133</v>
      </c>
      <c r="D372" s="3"/>
      <c r="E372" s="138"/>
      <c r="F372" s="138"/>
      <c r="G372" s="138"/>
      <c r="H372" s="138"/>
      <c r="I372" s="80"/>
      <c r="J372" s="80"/>
      <c r="K372" s="80"/>
      <c r="L372" s="80"/>
      <c r="M372" s="80"/>
      <c r="N372" s="198"/>
    </row>
    <row r="373" spans="1:14" ht="15">
      <c r="A373" s="218"/>
      <c r="B373" s="141" t="s">
        <v>134</v>
      </c>
      <c r="D373" s="3"/>
      <c r="E373" s="138"/>
      <c r="F373" s="138"/>
      <c r="G373" s="138"/>
      <c r="H373" s="138"/>
      <c r="I373" s="80"/>
      <c r="J373" s="80"/>
      <c r="K373" s="80"/>
      <c r="L373" s="80"/>
      <c r="M373" s="80"/>
      <c r="N373" s="198"/>
    </row>
    <row r="374" spans="1:14" ht="15">
      <c r="A374" s="3"/>
      <c r="B374" s="81"/>
      <c r="D374" s="3"/>
      <c r="E374" s="138"/>
      <c r="F374" s="138"/>
      <c r="G374" s="138"/>
      <c r="H374" s="138"/>
      <c r="I374" s="80"/>
      <c r="J374" s="80"/>
      <c r="K374" s="80"/>
      <c r="L374" s="80"/>
      <c r="M374" s="80"/>
      <c r="N374" s="198"/>
    </row>
    <row r="375" spans="1:14" ht="15">
      <c r="A375" s="127" t="s">
        <v>11</v>
      </c>
      <c r="B375" s="125" t="s">
        <v>135</v>
      </c>
      <c r="D375" s="3"/>
      <c r="E375" s="138"/>
      <c r="F375" s="138"/>
      <c r="G375" s="138"/>
      <c r="H375" s="138"/>
      <c r="I375" s="80"/>
      <c r="J375" s="80"/>
      <c r="K375" s="80"/>
      <c r="L375" s="80"/>
      <c r="M375" s="80"/>
      <c r="N375" s="198"/>
    </row>
    <row r="376" spans="1:14" ht="63.75">
      <c r="A376" s="218"/>
      <c r="B376" s="141" t="s">
        <v>128</v>
      </c>
      <c r="D376" s="3"/>
      <c r="E376" s="138"/>
      <c r="F376" s="138"/>
      <c r="G376" s="138"/>
      <c r="H376" s="138"/>
      <c r="I376" s="80"/>
      <c r="J376" s="80"/>
      <c r="K376" s="80"/>
      <c r="L376" s="80"/>
      <c r="M376" s="80"/>
      <c r="N376" s="198"/>
    </row>
    <row r="377" spans="1:14" ht="15">
      <c r="A377" s="218"/>
      <c r="B377" s="141" t="s">
        <v>136</v>
      </c>
      <c r="D377" s="3"/>
      <c r="E377" s="138"/>
      <c r="F377" s="138"/>
      <c r="G377" s="138"/>
      <c r="H377" s="138"/>
      <c r="I377" s="80"/>
      <c r="J377" s="80"/>
      <c r="K377" s="80"/>
      <c r="L377" s="80"/>
      <c r="M377" s="80"/>
      <c r="N377" s="198"/>
    </row>
    <row r="378" spans="1:14" ht="15">
      <c r="A378" s="218"/>
      <c r="B378" s="141" t="s">
        <v>130</v>
      </c>
      <c r="D378" s="3"/>
      <c r="E378" s="138"/>
      <c r="F378" s="138"/>
      <c r="G378" s="138"/>
      <c r="H378" s="138"/>
      <c r="I378" s="80"/>
      <c r="J378" s="80"/>
      <c r="K378" s="80"/>
      <c r="L378" s="80"/>
      <c r="M378" s="80"/>
      <c r="N378" s="198"/>
    </row>
    <row r="379" spans="1:14" ht="15">
      <c r="A379" s="218"/>
      <c r="B379" s="141" t="s">
        <v>131</v>
      </c>
      <c r="D379" s="3"/>
      <c r="E379" s="138"/>
      <c r="F379" s="138"/>
      <c r="G379" s="138"/>
      <c r="H379" s="138"/>
      <c r="I379" s="80"/>
      <c r="J379" s="80"/>
      <c r="K379" s="80"/>
      <c r="L379" s="80"/>
      <c r="M379" s="80"/>
      <c r="N379" s="198"/>
    </row>
    <row r="380" spans="1:14" ht="15">
      <c r="A380" s="218"/>
      <c r="B380" s="141" t="s">
        <v>137</v>
      </c>
      <c r="D380" s="3"/>
      <c r="E380" s="138"/>
      <c r="F380" s="138"/>
      <c r="G380" s="138"/>
      <c r="H380" s="138"/>
      <c r="I380" s="80"/>
      <c r="J380" s="80"/>
      <c r="K380" s="80"/>
      <c r="L380" s="80"/>
      <c r="M380" s="80"/>
      <c r="N380" s="198"/>
    </row>
    <row r="381" spans="1:14" ht="15">
      <c r="A381" s="218"/>
      <c r="B381" s="141" t="s">
        <v>138</v>
      </c>
      <c r="D381" s="3"/>
      <c r="E381" s="138"/>
      <c r="F381" s="138"/>
      <c r="G381" s="138"/>
      <c r="H381" s="138"/>
      <c r="I381" s="80"/>
      <c r="J381" s="80"/>
      <c r="K381" s="80"/>
      <c r="L381" s="80"/>
      <c r="M381" s="80"/>
      <c r="N381" s="198"/>
    </row>
    <row r="382" spans="1:14" ht="15">
      <c r="A382" s="218"/>
      <c r="B382" s="141" t="s">
        <v>139</v>
      </c>
      <c r="D382" s="3"/>
      <c r="E382" s="138"/>
      <c r="F382" s="138"/>
      <c r="G382" s="138"/>
      <c r="H382" s="138"/>
      <c r="I382" s="80"/>
      <c r="J382" s="80"/>
      <c r="K382" s="80"/>
      <c r="L382" s="80"/>
      <c r="M382" s="80"/>
      <c r="N382" s="198"/>
    </row>
    <row r="383" spans="1:14" ht="15">
      <c r="A383" s="218"/>
      <c r="B383" s="141" t="s">
        <v>140</v>
      </c>
      <c r="D383" s="3"/>
      <c r="E383" s="138"/>
      <c r="F383" s="138"/>
      <c r="G383" s="138"/>
      <c r="H383" s="138"/>
      <c r="I383" s="80"/>
      <c r="J383" s="80"/>
      <c r="K383" s="80"/>
      <c r="L383" s="80"/>
      <c r="M383" s="80"/>
      <c r="N383" s="198"/>
    </row>
    <row r="384" spans="1:14" ht="15">
      <c r="A384" s="3"/>
      <c r="B384" s="81"/>
      <c r="D384" s="3"/>
      <c r="E384" s="138"/>
      <c r="F384" s="138"/>
      <c r="G384" s="138"/>
      <c r="H384" s="138"/>
      <c r="I384" s="80"/>
      <c r="J384" s="80"/>
      <c r="K384" s="80"/>
      <c r="L384" s="80"/>
      <c r="M384" s="80"/>
      <c r="N384" s="198"/>
    </row>
    <row r="385" spans="1:14" ht="15">
      <c r="A385" s="127" t="s">
        <v>13</v>
      </c>
      <c r="B385" s="125" t="s">
        <v>141</v>
      </c>
      <c r="D385" s="3"/>
      <c r="E385" s="138"/>
      <c r="F385" s="138"/>
      <c r="G385" s="138"/>
      <c r="H385" s="138"/>
      <c r="I385" s="80"/>
      <c r="J385" s="80"/>
      <c r="K385" s="80"/>
      <c r="L385" s="80"/>
      <c r="M385" s="80"/>
      <c r="N385" s="198"/>
    </row>
    <row r="386" spans="1:14" ht="63.75">
      <c r="A386" s="218"/>
      <c r="B386" s="141" t="s">
        <v>128</v>
      </c>
      <c r="D386" s="3"/>
      <c r="E386" s="138"/>
      <c r="F386" s="138"/>
      <c r="G386" s="138"/>
      <c r="H386" s="138"/>
      <c r="I386" s="80"/>
      <c r="J386" s="80"/>
      <c r="K386" s="80"/>
      <c r="L386" s="80"/>
      <c r="M386" s="80"/>
      <c r="N386" s="198"/>
    </row>
    <row r="387" spans="1:14" ht="15">
      <c r="A387" s="218"/>
      <c r="B387" s="141" t="s">
        <v>142</v>
      </c>
      <c r="D387" s="3"/>
      <c r="E387" s="138"/>
      <c r="F387" s="138"/>
      <c r="G387" s="138"/>
      <c r="H387" s="138"/>
      <c r="I387" s="80"/>
      <c r="J387" s="80"/>
      <c r="K387" s="80"/>
      <c r="L387" s="80"/>
      <c r="M387" s="80"/>
      <c r="N387" s="198"/>
    </row>
    <row r="388" spans="1:14" ht="15">
      <c r="A388" s="218"/>
      <c r="B388" s="141" t="s">
        <v>130</v>
      </c>
      <c r="D388" s="3"/>
      <c r="E388" s="138"/>
      <c r="F388" s="138"/>
      <c r="G388" s="138"/>
      <c r="H388" s="138"/>
      <c r="I388" s="80"/>
      <c r="J388" s="80"/>
      <c r="K388" s="80"/>
      <c r="L388" s="80"/>
      <c r="M388" s="80"/>
      <c r="N388" s="198"/>
    </row>
    <row r="389" spans="1:14" ht="15">
      <c r="A389" s="218"/>
      <c r="B389" s="141" t="s">
        <v>131</v>
      </c>
      <c r="D389" s="3"/>
      <c r="E389" s="138"/>
      <c r="F389" s="138"/>
      <c r="G389" s="138"/>
      <c r="H389" s="138"/>
      <c r="I389" s="80"/>
      <c r="J389" s="80"/>
      <c r="K389" s="80"/>
      <c r="L389" s="80"/>
      <c r="M389" s="80"/>
      <c r="N389" s="198"/>
    </row>
    <row r="390" spans="1:14" ht="15">
      <c r="A390" s="218"/>
      <c r="B390" s="141" t="s">
        <v>143</v>
      </c>
      <c r="D390" s="3"/>
      <c r="E390" s="138"/>
      <c r="F390" s="138"/>
      <c r="G390" s="138"/>
      <c r="H390" s="138"/>
      <c r="I390" s="80"/>
      <c r="J390" s="80"/>
      <c r="K390" s="80"/>
      <c r="L390" s="80"/>
      <c r="M390" s="80"/>
      <c r="N390" s="198"/>
    </row>
    <row r="391" spans="1:14" ht="15">
      <c r="A391" s="218"/>
      <c r="B391" s="141" t="s">
        <v>144</v>
      </c>
      <c r="D391" s="3"/>
      <c r="E391" s="138"/>
      <c r="F391" s="138"/>
      <c r="G391" s="138"/>
      <c r="H391" s="138"/>
      <c r="I391" s="80"/>
      <c r="J391" s="80"/>
      <c r="K391" s="80"/>
      <c r="L391" s="80"/>
      <c r="M391" s="80"/>
      <c r="N391" s="198"/>
    </row>
    <row r="392" spans="1:14" ht="15">
      <c r="A392" s="218"/>
      <c r="B392" s="141" t="s">
        <v>145</v>
      </c>
      <c r="D392" s="3"/>
      <c r="E392" s="138"/>
      <c r="F392" s="138"/>
      <c r="G392" s="138"/>
      <c r="H392" s="138"/>
      <c r="I392" s="80"/>
      <c r="J392" s="80"/>
      <c r="K392" s="80"/>
      <c r="L392" s="80"/>
      <c r="M392" s="80"/>
      <c r="N392" s="198"/>
    </row>
    <row r="393" spans="1:14" ht="15">
      <c r="A393" s="3"/>
      <c r="B393" s="81"/>
      <c r="D393" s="3"/>
      <c r="E393" s="138"/>
      <c r="F393" s="138"/>
      <c r="G393" s="138"/>
      <c r="H393" s="138"/>
      <c r="I393" s="80"/>
      <c r="J393" s="80"/>
      <c r="K393" s="80"/>
      <c r="L393" s="80"/>
      <c r="M393" s="80"/>
      <c r="N393" s="198"/>
    </row>
    <row r="394" spans="1:14" ht="15.75">
      <c r="A394" s="126">
        <v>12</v>
      </c>
      <c r="B394" s="124" t="s">
        <v>146</v>
      </c>
      <c r="D394" s="3"/>
      <c r="E394" s="138"/>
      <c r="F394" s="138"/>
      <c r="G394" s="138"/>
      <c r="H394" s="138"/>
      <c r="I394" s="80"/>
      <c r="J394" s="80"/>
      <c r="K394" s="80"/>
      <c r="L394" s="80"/>
      <c r="M394" s="80"/>
      <c r="N394" s="198"/>
    </row>
    <row r="395" spans="1:14" ht="15">
      <c r="A395" s="3"/>
      <c r="B395" s="81"/>
      <c r="D395" s="3"/>
      <c r="E395" s="138"/>
      <c r="F395" s="138"/>
      <c r="G395" s="138"/>
      <c r="H395" s="138"/>
      <c r="I395" s="80"/>
      <c r="J395" s="80"/>
      <c r="K395" s="80"/>
      <c r="L395" s="80"/>
      <c r="M395" s="80"/>
      <c r="N395" s="198"/>
    </row>
    <row r="396" spans="1:14" ht="15.75">
      <c r="A396" s="126">
        <v>13</v>
      </c>
      <c r="B396" s="124" t="s">
        <v>147</v>
      </c>
      <c r="D396" s="3"/>
      <c r="E396" s="138"/>
      <c r="F396" s="138"/>
      <c r="G396" s="138"/>
      <c r="H396" s="138"/>
      <c r="I396" s="80"/>
      <c r="J396" s="80"/>
      <c r="K396" s="80"/>
      <c r="L396" s="80"/>
      <c r="M396" s="80"/>
      <c r="N396" s="198"/>
    </row>
    <row r="397" spans="1:14" ht="42.75">
      <c r="A397" s="127" t="s">
        <v>8</v>
      </c>
      <c r="B397" s="125" t="s">
        <v>148</v>
      </c>
      <c r="D397" s="3"/>
      <c r="E397" s="138"/>
      <c r="F397" s="138"/>
      <c r="G397" s="138"/>
      <c r="H397" s="138"/>
      <c r="I397" s="80"/>
      <c r="J397" s="80"/>
      <c r="K397" s="80"/>
      <c r="L397" s="80"/>
      <c r="M397" s="80"/>
      <c r="N397" s="198"/>
    </row>
    <row r="398" spans="1:14" ht="28.5">
      <c r="A398" s="127" t="s">
        <v>11</v>
      </c>
      <c r="B398" s="125" t="s">
        <v>149</v>
      </c>
      <c r="D398" s="3"/>
      <c r="E398" s="138"/>
      <c r="F398" s="138"/>
      <c r="G398" s="138"/>
      <c r="H398" s="138"/>
      <c r="I398" s="80"/>
      <c r="J398" s="80"/>
      <c r="K398" s="80"/>
      <c r="L398" s="80"/>
      <c r="M398" s="80"/>
      <c r="N398" s="198"/>
    </row>
    <row r="399" spans="1:14" ht="42.75">
      <c r="A399" s="127" t="s">
        <v>11</v>
      </c>
      <c r="B399" s="125" t="s">
        <v>150</v>
      </c>
      <c r="D399" s="3"/>
      <c r="E399" s="138"/>
      <c r="F399" s="138"/>
      <c r="G399" s="138"/>
      <c r="H399" s="138"/>
      <c r="I399" s="80"/>
      <c r="J399" s="80"/>
      <c r="K399" s="80"/>
      <c r="L399" s="80"/>
      <c r="M399" s="80"/>
      <c r="N399" s="198"/>
    </row>
    <row r="400" spans="1:14" ht="15">
      <c r="A400" s="3"/>
      <c r="B400" s="141" t="s">
        <v>151</v>
      </c>
      <c r="D400" s="3"/>
      <c r="E400" s="138"/>
      <c r="F400" s="138"/>
      <c r="G400" s="138"/>
      <c r="H400" s="138"/>
      <c r="I400" s="80"/>
      <c r="J400" s="80"/>
      <c r="K400" s="80"/>
      <c r="L400" s="80"/>
      <c r="M400" s="80"/>
      <c r="N400" s="198"/>
    </row>
    <row r="401" spans="1:14" ht="15">
      <c r="A401" s="3"/>
      <c r="B401" s="141" t="s">
        <v>152</v>
      </c>
      <c r="D401" s="3"/>
      <c r="E401" s="138"/>
      <c r="F401" s="138"/>
      <c r="G401" s="138"/>
      <c r="H401" s="138"/>
      <c r="I401" s="80"/>
      <c r="J401" s="80"/>
      <c r="K401" s="80"/>
      <c r="L401" s="80"/>
      <c r="M401" s="80"/>
      <c r="N401" s="198"/>
    </row>
    <row r="402" spans="1:14" ht="15">
      <c r="A402" s="3"/>
      <c r="B402" s="141" t="s">
        <v>153</v>
      </c>
      <c r="D402" s="3"/>
      <c r="E402" s="138"/>
      <c r="F402" s="138"/>
      <c r="G402" s="138"/>
      <c r="H402" s="138"/>
      <c r="I402" s="80"/>
      <c r="J402" s="80"/>
      <c r="K402" s="80"/>
      <c r="L402" s="80"/>
      <c r="M402" s="80"/>
      <c r="N402" s="198"/>
    </row>
    <row r="403" spans="1:14" ht="15">
      <c r="A403" s="3"/>
      <c r="B403" s="141" t="s">
        <v>154</v>
      </c>
      <c r="D403" s="3"/>
      <c r="E403" s="138"/>
      <c r="F403" s="138"/>
      <c r="G403" s="138"/>
      <c r="H403" s="138"/>
      <c r="I403" s="80"/>
      <c r="J403" s="80"/>
      <c r="K403" s="80"/>
      <c r="L403" s="80"/>
      <c r="M403" s="80"/>
      <c r="N403" s="198"/>
    </row>
    <row r="404" spans="1:14" ht="15">
      <c r="A404" s="3"/>
      <c r="B404" s="141" t="s">
        <v>155</v>
      </c>
      <c r="D404" s="3"/>
      <c r="E404" s="138"/>
      <c r="F404" s="138"/>
      <c r="G404" s="138"/>
      <c r="H404" s="138"/>
      <c r="I404" s="80"/>
      <c r="J404" s="80"/>
      <c r="K404" s="80"/>
      <c r="L404" s="80"/>
      <c r="M404" s="80"/>
      <c r="N404" s="198"/>
    </row>
    <row r="405" spans="1:14" ht="15">
      <c r="A405" s="3"/>
      <c r="B405" s="141" t="s">
        <v>156</v>
      </c>
      <c r="D405" s="3"/>
      <c r="E405" s="138"/>
      <c r="F405" s="138"/>
      <c r="G405" s="138"/>
      <c r="H405" s="138"/>
      <c r="I405" s="80"/>
      <c r="J405" s="80"/>
      <c r="K405" s="80"/>
      <c r="L405" s="80"/>
      <c r="M405" s="80"/>
      <c r="N405" s="198"/>
    </row>
    <row r="406" spans="1:14" ht="15">
      <c r="A406" s="127" t="s">
        <v>13</v>
      </c>
      <c r="B406" s="125" t="s">
        <v>157</v>
      </c>
      <c r="D406" s="3"/>
      <c r="E406" s="138"/>
      <c r="F406" s="138"/>
      <c r="G406" s="138"/>
      <c r="H406" s="138"/>
      <c r="I406" s="80"/>
      <c r="J406" s="80"/>
      <c r="K406" s="80"/>
      <c r="L406" s="80"/>
      <c r="M406" s="80"/>
      <c r="N406" s="198"/>
    </row>
    <row r="407" spans="1:14" ht="15">
      <c r="A407" s="127" t="s">
        <v>19</v>
      </c>
      <c r="B407" s="125" t="s">
        <v>158</v>
      </c>
      <c r="D407" s="3"/>
      <c r="E407" s="138"/>
      <c r="F407" s="138"/>
      <c r="G407" s="138"/>
      <c r="H407" s="138"/>
      <c r="I407" s="80"/>
      <c r="J407" s="80"/>
      <c r="K407" s="80"/>
      <c r="L407" s="80"/>
      <c r="M407" s="80"/>
      <c r="N407" s="198"/>
    </row>
    <row r="408" spans="1:14" ht="15">
      <c r="A408" s="3"/>
      <c r="B408" s="81"/>
      <c r="D408" s="3"/>
      <c r="E408" s="138"/>
      <c r="F408" s="138"/>
      <c r="G408" s="138"/>
      <c r="H408" s="138"/>
      <c r="I408" s="80"/>
      <c r="J408" s="80"/>
      <c r="K408" s="80"/>
      <c r="L408" s="80"/>
      <c r="M408" s="80"/>
      <c r="N408" s="198"/>
    </row>
    <row r="409" spans="1:14" ht="15.75">
      <c r="A409" s="126">
        <v>14</v>
      </c>
      <c r="B409" s="124" t="s">
        <v>208</v>
      </c>
      <c r="D409" s="3"/>
      <c r="E409" s="138"/>
      <c r="F409" s="138"/>
      <c r="G409" s="138"/>
      <c r="H409" s="138"/>
      <c r="I409" s="80"/>
      <c r="J409" s="80"/>
      <c r="K409" s="80"/>
      <c r="L409" s="80"/>
      <c r="M409" s="80"/>
      <c r="N409" s="198"/>
    </row>
    <row r="410" spans="1:14" ht="15">
      <c r="A410" s="127" t="s">
        <v>8</v>
      </c>
      <c r="B410" s="125" t="s">
        <v>160</v>
      </c>
      <c r="D410" s="3"/>
      <c r="E410" s="138"/>
      <c r="F410" s="138"/>
      <c r="G410" s="138"/>
      <c r="H410" s="138"/>
      <c r="I410" s="80"/>
      <c r="J410" s="80"/>
      <c r="K410" s="80"/>
      <c r="L410" s="80"/>
      <c r="M410" s="80"/>
      <c r="N410" s="198"/>
    </row>
    <row r="411" spans="1:14" ht="15">
      <c r="A411" s="127" t="s">
        <v>11</v>
      </c>
      <c r="B411" s="125" t="s">
        <v>161</v>
      </c>
      <c r="D411" s="3"/>
      <c r="E411" s="138"/>
      <c r="F411" s="138"/>
      <c r="G411" s="138"/>
      <c r="H411" s="138"/>
      <c r="I411" s="80"/>
      <c r="J411" s="80"/>
      <c r="K411" s="80"/>
      <c r="L411" s="80"/>
      <c r="M411" s="80"/>
      <c r="N411" s="198"/>
    </row>
    <row r="412" spans="1:14" ht="15">
      <c r="A412" s="3"/>
      <c r="B412" s="81"/>
      <c r="D412" s="3"/>
      <c r="E412" s="138"/>
      <c r="F412" s="138"/>
      <c r="G412" s="138"/>
      <c r="H412" s="138"/>
      <c r="I412" s="80"/>
      <c r="J412" s="80"/>
      <c r="K412" s="80"/>
      <c r="L412" s="80"/>
      <c r="M412" s="80"/>
      <c r="N412" s="198"/>
    </row>
    <row r="413" spans="1:14" ht="15.75">
      <c r="A413" s="126">
        <v>15</v>
      </c>
      <c r="B413" s="124" t="s">
        <v>209</v>
      </c>
      <c r="D413" s="3"/>
      <c r="E413" s="138"/>
      <c r="F413" s="138"/>
      <c r="G413" s="138"/>
      <c r="H413" s="138"/>
      <c r="I413" s="80"/>
      <c r="J413" s="80"/>
      <c r="K413" s="80"/>
      <c r="L413" s="80"/>
      <c r="M413" s="80"/>
      <c r="N413" s="198"/>
    </row>
    <row r="414" spans="1:14" ht="28.5">
      <c r="A414" s="127"/>
      <c r="B414" s="125" t="s">
        <v>166</v>
      </c>
      <c r="D414" s="3"/>
      <c r="E414" s="138"/>
      <c r="F414" s="138"/>
      <c r="G414" s="138"/>
      <c r="H414" s="138"/>
      <c r="I414" s="80"/>
      <c r="J414" s="80"/>
      <c r="K414" s="80"/>
      <c r="L414" s="80"/>
      <c r="M414" s="80"/>
      <c r="N414" s="198"/>
    </row>
    <row r="415" spans="1:14" ht="15">
      <c r="A415" s="127" t="s">
        <v>8</v>
      </c>
      <c r="B415" s="125" t="s">
        <v>167</v>
      </c>
      <c r="D415" s="3"/>
      <c r="E415" s="138"/>
      <c r="F415" s="138"/>
      <c r="G415" s="138"/>
      <c r="H415" s="138"/>
      <c r="I415" s="80"/>
      <c r="J415" s="80"/>
      <c r="K415" s="80"/>
      <c r="L415" s="80"/>
      <c r="M415" s="80"/>
      <c r="N415" s="198"/>
    </row>
    <row r="416" spans="1:14" ht="15">
      <c r="A416" s="3"/>
      <c r="B416" s="141" t="s">
        <v>168</v>
      </c>
      <c r="D416" s="3"/>
      <c r="E416" s="138"/>
      <c r="F416" s="138"/>
      <c r="G416" s="138"/>
      <c r="H416" s="138"/>
      <c r="I416" s="80"/>
      <c r="J416" s="80"/>
      <c r="K416" s="80"/>
      <c r="L416" s="80"/>
      <c r="M416" s="80"/>
      <c r="N416" s="198"/>
    </row>
    <row r="417" spans="1:14" ht="15">
      <c r="A417" s="3"/>
      <c r="B417" s="141" t="s">
        <v>169</v>
      </c>
      <c r="D417" s="3"/>
      <c r="E417" s="138"/>
      <c r="F417" s="138"/>
      <c r="G417" s="138"/>
      <c r="H417" s="138"/>
      <c r="I417" s="80"/>
      <c r="J417" s="80"/>
      <c r="K417" s="80"/>
      <c r="L417" s="80"/>
      <c r="M417" s="80"/>
      <c r="N417" s="198"/>
    </row>
    <row r="418" spans="1:14" ht="15">
      <c r="A418" s="3"/>
      <c r="B418" s="141" t="s">
        <v>170</v>
      </c>
      <c r="D418" s="3"/>
      <c r="E418" s="138"/>
      <c r="F418" s="138"/>
      <c r="G418" s="138"/>
      <c r="H418" s="138"/>
      <c r="I418" s="80"/>
      <c r="J418" s="80"/>
      <c r="K418" s="80"/>
      <c r="L418" s="80"/>
      <c r="M418" s="80"/>
      <c r="N418" s="198"/>
    </row>
    <row r="419" spans="1:14" ht="15">
      <c r="A419" s="3"/>
      <c r="B419" s="141" t="s">
        <v>171</v>
      </c>
      <c r="D419" s="3"/>
      <c r="E419" s="138"/>
      <c r="F419" s="138"/>
      <c r="G419" s="138"/>
      <c r="H419" s="138"/>
      <c r="I419" s="80"/>
      <c r="J419" s="80"/>
      <c r="K419" s="80"/>
      <c r="L419" s="80"/>
      <c r="M419" s="80"/>
      <c r="N419" s="198"/>
    </row>
    <row r="420" spans="1:14" ht="15">
      <c r="A420" s="3"/>
      <c r="B420" s="141" t="s">
        <v>172</v>
      </c>
      <c r="D420" s="3"/>
      <c r="E420" s="138"/>
      <c r="F420" s="138"/>
      <c r="G420" s="138"/>
      <c r="H420" s="138"/>
      <c r="I420" s="80"/>
      <c r="J420" s="80"/>
      <c r="K420" s="80"/>
      <c r="L420" s="80"/>
      <c r="M420" s="80"/>
      <c r="N420" s="198"/>
    </row>
    <row r="421" spans="1:14" ht="15">
      <c r="A421" s="127" t="s">
        <v>11</v>
      </c>
      <c r="B421" s="125" t="s">
        <v>173</v>
      </c>
      <c r="D421" s="3"/>
      <c r="E421" s="138"/>
      <c r="F421" s="138"/>
      <c r="G421" s="138"/>
      <c r="H421" s="138"/>
      <c r="I421" s="80"/>
      <c r="J421" s="80"/>
      <c r="K421" s="80"/>
      <c r="L421" s="80"/>
      <c r="M421" s="80"/>
      <c r="N421" s="198"/>
    </row>
    <row r="422" spans="1:14" ht="15">
      <c r="A422" s="3"/>
      <c r="B422" s="141" t="s">
        <v>174</v>
      </c>
      <c r="D422" s="3"/>
      <c r="E422" s="138"/>
      <c r="F422" s="138"/>
      <c r="G422" s="138"/>
      <c r="H422" s="138"/>
      <c r="I422" s="80"/>
      <c r="J422" s="80"/>
      <c r="K422" s="80"/>
      <c r="L422" s="80"/>
      <c r="M422" s="80"/>
      <c r="N422" s="198"/>
    </row>
    <row r="423" spans="1:14" ht="15">
      <c r="A423" s="3"/>
      <c r="B423" s="141" t="s">
        <v>175</v>
      </c>
      <c r="D423" s="3"/>
      <c r="E423" s="138"/>
      <c r="F423" s="138"/>
      <c r="G423" s="138"/>
      <c r="H423" s="138"/>
      <c r="I423" s="80"/>
      <c r="J423" s="80"/>
      <c r="K423" s="80"/>
      <c r="L423" s="80"/>
      <c r="M423" s="80"/>
      <c r="N423" s="198"/>
    </row>
    <row r="424" spans="1:14" ht="15">
      <c r="A424" s="3"/>
      <c r="B424" s="141" t="s">
        <v>176</v>
      </c>
      <c r="D424" s="3"/>
      <c r="E424" s="138"/>
      <c r="F424" s="138"/>
      <c r="G424" s="138"/>
      <c r="H424" s="138"/>
      <c r="I424" s="80"/>
      <c r="J424" s="80"/>
      <c r="K424" s="80"/>
      <c r="L424" s="80"/>
      <c r="M424" s="80"/>
      <c r="N424" s="198"/>
    </row>
    <row r="425" spans="1:14" ht="15">
      <c r="A425" s="3"/>
      <c r="B425" s="141" t="s">
        <v>177</v>
      </c>
      <c r="D425" s="3"/>
      <c r="E425" s="138"/>
      <c r="F425" s="138"/>
      <c r="G425" s="138"/>
      <c r="H425" s="138"/>
      <c r="I425" s="80"/>
      <c r="J425" s="80"/>
      <c r="K425" s="80"/>
      <c r="L425" s="80"/>
      <c r="M425" s="80"/>
      <c r="N425" s="198"/>
    </row>
    <row r="426" spans="1:14" ht="15">
      <c r="A426" s="127" t="s">
        <v>13</v>
      </c>
      <c r="B426" s="125" t="s">
        <v>178</v>
      </c>
      <c r="D426" s="3"/>
      <c r="E426" s="138"/>
      <c r="F426" s="138"/>
      <c r="G426" s="138"/>
      <c r="H426" s="138"/>
      <c r="I426" s="80"/>
      <c r="J426" s="80"/>
      <c r="K426" s="80"/>
      <c r="L426" s="80"/>
      <c r="M426" s="80"/>
      <c r="N426" s="198"/>
    </row>
    <row r="427" spans="1:14" ht="15">
      <c r="A427" s="3"/>
      <c r="B427" s="141" t="s">
        <v>179</v>
      </c>
      <c r="D427" s="3"/>
      <c r="E427" s="138"/>
      <c r="F427" s="138"/>
      <c r="G427" s="138"/>
      <c r="H427" s="138"/>
      <c r="I427" s="80"/>
      <c r="J427" s="80"/>
      <c r="K427" s="80"/>
      <c r="L427" s="80"/>
      <c r="M427" s="80"/>
      <c r="N427" s="198"/>
    </row>
    <row r="428" spans="1:14" ht="15">
      <c r="A428" s="3"/>
      <c r="B428" s="141" t="s">
        <v>180</v>
      </c>
      <c r="D428" s="3"/>
      <c r="E428" s="138"/>
      <c r="F428" s="138"/>
      <c r="G428" s="138"/>
      <c r="H428" s="138"/>
      <c r="I428" s="80"/>
      <c r="J428" s="80"/>
      <c r="K428" s="80"/>
      <c r="L428" s="80"/>
      <c r="M428" s="80"/>
      <c r="N428" s="198"/>
    </row>
    <row r="429" spans="1:14" ht="15">
      <c r="A429" s="3"/>
      <c r="B429" s="141" t="s">
        <v>181</v>
      </c>
      <c r="D429" s="3"/>
      <c r="E429" s="138"/>
      <c r="F429" s="138"/>
      <c r="G429" s="138"/>
      <c r="H429" s="138"/>
      <c r="I429" s="80"/>
      <c r="J429" s="80"/>
      <c r="K429" s="80"/>
      <c r="L429" s="80"/>
      <c r="M429" s="80"/>
      <c r="N429" s="198"/>
    </row>
    <row r="430" spans="1:14" ht="15">
      <c r="A430" s="3"/>
      <c r="B430" s="141" t="s">
        <v>182</v>
      </c>
      <c r="D430" s="3"/>
      <c r="E430" s="138"/>
      <c r="F430" s="138"/>
      <c r="G430" s="138"/>
      <c r="H430" s="138"/>
      <c r="I430" s="80"/>
      <c r="J430" s="80"/>
      <c r="K430" s="80"/>
      <c r="L430" s="80"/>
      <c r="M430" s="80"/>
      <c r="N430" s="198"/>
    </row>
    <row r="431" spans="1:14" ht="15">
      <c r="A431" s="3"/>
      <c r="B431" s="141" t="s">
        <v>183</v>
      </c>
      <c r="D431" s="3"/>
      <c r="E431" s="138"/>
      <c r="F431" s="138"/>
      <c r="G431" s="138"/>
      <c r="H431" s="138"/>
      <c r="I431" s="80"/>
      <c r="J431" s="80"/>
      <c r="K431" s="80"/>
      <c r="L431" s="80"/>
      <c r="M431" s="80"/>
      <c r="N431" s="198"/>
    </row>
    <row r="432" spans="1:14" ht="15">
      <c r="A432" s="3"/>
      <c r="B432" s="141" t="s">
        <v>184</v>
      </c>
      <c r="D432" s="3"/>
      <c r="E432" s="138"/>
      <c r="F432" s="138"/>
      <c r="G432" s="138"/>
      <c r="H432" s="138"/>
      <c r="I432" s="80"/>
      <c r="J432" s="80"/>
      <c r="K432" s="80"/>
      <c r="L432" s="80"/>
      <c r="M432" s="80"/>
      <c r="N432" s="198"/>
    </row>
    <row r="433" spans="1:14" ht="15">
      <c r="A433" s="127" t="s">
        <v>19</v>
      </c>
      <c r="B433" s="125" t="s">
        <v>185</v>
      </c>
      <c r="D433" s="3"/>
      <c r="E433" s="138"/>
      <c r="F433" s="138"/>
      <c r="G433" s="138"/>
      <c r="H433" s="138"/>
      <c r="I433" s="80"/>
      <c r="J433" s="80"/>
      <c r="K433" s="80"/>
      <c r="L433" s="80"/>
      <c r="M433" s="80"/>
      <c r="N433" s="198"/>
    </row>
    <row r="434" spans="1:14" ht="15">
      <c r="A434" s="3"/>
      <c r="B434" s="141" t="s">
        <v>174</v>
      </c>
      <c r="D434" s="3"/>
      <c r="E434" s="138"/>
      <c r="F434" s="138"/>
      <c r="G434" s="138"/>
      <c r="H434" s="138"/>
      <c r="I434" s="80"/>
      <c r="J434" s="80"/>
      <c r="K434" s="80"/>
      <c r="L434" s="80"/>
      <c r="M434" s="80"/>
      <c r="N434" s="198"/>
    </row>
    <row r="435" spans="1:14" ht="15">
      <c r="A435" s="3"/>
      <c r="B435" s="141" t="s">
        <v>175</v>
      </c>
      <c r="D435" s="3"/>
      <c r="E435" s="138"/>
      <c r="F435" s="138"/>
      <c r="G435" s="138"/>
      <c r="H435" s="138"/>
      <c r="I435" s="80"/>
      <c r="J435" s="80"/>
      <c r="K435" s="80"/>
      <c r="L435" s="80"/>
      <c r="M435" s="80"/>
      <c r="N435" s="198"/>
    </row>
    <row r="436" spans="1:14" ht="15">
      <c r="A436" s="3"/>
      <c r="B436" s="141" t="s">
        <v>176</v>
      </c>
      <c r="D436" s="3"/>
      <c r="E436" s="138"/>
      <c r="F436" s="138"/>
      <c r="G436" s="138"/>
      <c r="H436" s="138"/>
      <c r="I436" s="80"/>
      <c r="J436" s="80"/>
      <c r="K436" s="80"/>
      <c r="L436" s="80"/>
      <c r="M436" s="80"/>
      <c r="N436" s="198"/>
    </row>
    <row r="437" spans="1:14" ht="15">
      <c r="A437" s="3"/>
      <c r="B437" s="141" t="s">
        <v>177</v>
      </c>
      <c r="D437" s="3"/>
      <c r="E437" s="138"/>
      <c r="F437" s="138"/>
      <c r="G437" s="138"/>
      <c r="H437" s="138"/>
      <c r="I437" s="80"/>
      <c r="J437" s="80"/>
      <c r="K437" s="80"/>
      <c r="L437" s="80"/>
      <c r="M437" s="80"/>
      <c r="N437" s="198"/>
    </row>
    <row r="438" spans="1:14" ht="15">
      <c r="A438" s="127" t="s">
        <v>21</v>
      </c>
      <c r="B438" s="125" t="s">
        <v>186</v>
      </c>
      <c r="D438" s="3"/>
      <c r="E438" s="138"/>
      <c r="F438" s="138"/>
      <c r="G438" s="138"/>
      <c r="H438" s="138"/>
      <c r="I438" s="80"/>
      <c r="J438" s="80"/>
      <c r="K438" s="80"/>
      <c r="L438" s="80"/>
      <c r="M438" s="80"/>
      <c r="N438" s="198"/>
    </row>
    <row r="439" spans="1:14" ht="15">
      <c r="A439" s="3"/>
      <c r="B439" s="141" t="s">
        <v>179</v>
      </c>
      <c r="D439" s="3"/>
      <c r="E439" s="138"/>
      <c r="F439" s="138"/>
      <c r="G439" s="138"/>
      <c r="H439" s="138"/>
      <c r="I439" s="80"/>
      <c r="J439" s="80"/>
      <c r="K439" s="80"/>
      <c r="L439" s="80"/>
      <c r="M439" s="80"/>
      <c r="N439" s="198"/>
    </row>
    <row r="440" spans="1:14" ht="15">
      <c r="A440" s="3"/>
      <c r="B440" s="141" t="s">
        <v>180</v>
      </c>
      <c r="D440" s="3"/>
      <c r="E440" s="138"/>
      <c r="F440" s="138"/>
      <c r="G440" s="138"/>
      <c r="H440" s="138"/>
      <c r="I440" s="80"/>
      <c r="J440" s="80"/>
      <c r="K440" s="80"/>
      <c r="L440" s="80"/>
      <c r="M440" s="80"/>
      <c r="N440" s="198"/>
    </row>
    <row r="441" spans="1:14" ht="15">
      <c r="A441" s="3"/>
      <c r="B441" s="141" t="s">
        <v>181</v>
      </c>
      <c r="D441" s="3"/>
      <c r="E441" s="138"/>
      <c r="F441" s="138"/>
      <c r="G441" s="138"/>
      <c r="H441" s="138"/>
      <c r="I441" s="80"/>
      <c r="J441" s="80"/>
      <c r="K441" s="80"/>
      <c r="L441" s="80"/>
      <c r="M441" s="80"/>
      <c r="N441" s="198"/>
    </row>
    <row r="442" spans="1:14" ht="15">
      <c r="A442" s="3"/>
      <c r="B442" s="141" t="s">
        <v>182</v>
      </c>
      <c r="D442" s="3"/>
      <c r="E442" s="138"/>
      <c r="F442" s="138"/>
      <c r="G442" s="138"/>
      <c r="H442" s="138"/>
      <c r="I442" s="80"/>
      <c r="J442" s="80"/>
      <c r="K442" s="80"/>
      <c r="L442" s="80"/>
      <c r="M442" s="80"/>
      <c r="N442" s="198"/>
    </row>
    <row r="443" spans="1:14" ht="15">
      <c r="A443" s="3"/>
      <c r="B443" s="141" t="s">
        <v>183</v>
      </c>
      <c r="D443" s="3"/>
      <c r="E443" s="138"/>
      <c r="F443" s="138"/>
      <c r="G443" s="138"/>
      <c r="H443" s="138"/>
      <c r="I443" s="80"/>
      <c r="J443" s="80"/>
      <c r="K443" s="80"/>
      <c r="L443" s="80"/>
      <c r="M443" s="80"/>
      <c r="N443" s="198"/>
    </row>
    <row r="444" spans="1:14" ht="15">
      <c r="A444" s="3"/>
      <c r="B444" s="141" t="s">
        <v>184</v>
      </c>
      <c r="D444" s="3"/>
      <c r="E444" s="138"/>
      <c r="F444" s="138"/>
      <c r="G444" s="138"/>
      <c r="H444" s="138"/>
      <c r="I444" s="80"/>
      <c r="J444" s="80"/>
      <c r="K444" s="80"/>
      <c r="L444" s="80"/>
      <c r="M444" s="80"/>
      <c r="N444" s="198"/>
    </row>
    <row r="445" spans="1:14" ht="15">
      <c r="A445" s="127" t="s">
        <v>23</v>
      </c>
      <c r="B445" s="125" t="s">
        <v>187</v>
      </c>
      <c r="D445" s="3"/>
      <c r="E445" s="138"/>
      <c r="F445" s="138"/>
      <c r="G445" s="138"/>
      <c r="H445" s="138"/>
      <c r="I445" s="80"/>
      <c r="J445" s="80"/>
      <c r="K445" s="80"/>
      <c r="L445" s="80"/>
      <c r="M445" s="80"/>
      <c r="N445" s="198"/>
    </row>
    <row r="446" spans="1:14" ht="15">
      <c r="A446" s="218"/>
      <c r="B446" s="141" t="s">
        <v>174</v>
      </c>
      <c r="D446" s="3"/>
      <c r="E446" s="138"/>
      <c r="F446" s="138"/>
      <c r="G446" s="138"/>
      <c r="H446" s="138"/>
      <c r="I446" s="80"/>
      <c r="J446" s="80"/>
      <c r="K446" s="80"/>
      <c r="L446" s="80"/>
      <c r="M446" s="80"/>
      <c r="N446" s="198"/>
    </row>
    <row r="447" spans="1:14" ht="15">
      <c r="A447" s="218"/>
      <c r="B447" s="141" t="s">
        <v>175</v>
      </c>
      <c r="D447" s="3"/>
      <c r="E447" s="138"/>
      <c r="F447" s="138"/>
      <c r="G447" s="138"/>
      <c r="H447" s="138"/>
      <c r="I447" s="80"/>
      <c r="J447" s="80"/>
      <c r="K447" s="80"/>
      <c r="L447" s="80"/>
      <c r="M447" s="80"/>
      <c r="N447" s="198"/>
    </row>
    <row r="448" spans="1:14" ht="15">
      <c r="A448" s="218"/>
      <c r="B448" s="141" t="s">
        <v>176</v>
      </c>
      <c r="D448" s="3"/>
      <c r="E448" s="138"/>
      <c r="F448" s="138"/>
      <c r="G448" s="138"/>
      <c r="H448" s="138"/>
      <c r="I448" s="80"/>
      <c r="J448" s="80"/>
      <c r="K448" s="80"/>
      <c r="L448" s="80"/>
      <c r="M448" s="80"/>
      <c r="N448" s="198"/>
    </row>
    <row r="449" spans="1:14" ht="15">
      <c r="A449" s="127" t="s">
        <v>25</v>
      </c>
      <c r="B449" s="125" t="s">
        <v>188</v>
      </c>
      <c r="D449" s="3"/>
      <c r="E449" s="138"/>
      <c r="F449" s="138"/>
      <c r="G449" s="138"/>
      <c r="H449" s="138"/>
      <c r="I449" s="80"/>
      <c r="J449" s="80"/>
      <c r="K449" s="80"/>
      <c r="L449" s="80"/>
      <c r="M449" s="80"/>
      <c r="N449" s="198"/>
    </row>
    <row r="450" spans="1:14" ht="15">
      <c r="A450" s="3"/>
      <c r="B450" s="141" t="s">
        <v>179</v>
      </c>
      <c r="D450" s="3"/>
      <c r="E450" s="138"/>
      <c r="F450" s="138"/>
      <c r="G450" s="138"/>
      <c r="H450" s="138"/>
      <c r="I450" s="80"/>
      <c r="J450" s="80"/>
      <c r="K450" s="80"/>
      <c r="L450" s="80"/>
      <c r="M450" s="80"/>
      <c r="N450" s="198"/>
    </row>
    <row r="451" spans="1:14" ht="15">
      <c r="A451" s="3"/>
      <c r="B451" s="141" t="s">
        <v>180</v>
      </c>
      <c r="D451" s="3"/>
      <c r="E451" s="138"/>
      <c r="F451" s="138"/>
      <c r="G451" s="138"/>
      <c r="H451" s="138"/>
      <c r="I451" s="80"/>
      <c r="J451" s="80"/>
      <c r="K451" s="80"/>
      <c r="L451" s="80"/>
      <c r="M451" s="80"/>
      <c r="N451" s="198"/>
    </row>
    <row r="452" spans="1:14" ht="15">
      <c r="A452" s="3"/>
      <c r="B452" s="141" t="s">
        <v>181</v>
      </c>
      <c r="D452" s="3"/>
      <c r="E452" s="138"/>
      <c r="F452" s="138"/>
      <c r="G452" s="138"/>
      <c r="H452" s="138"/>
      <c r="I452" s="80"/>
      <c r="J452" s="80"/>
      <c r="K452" s="80"/>
      <c r="L452" s="80"/>
      <c r="M452" s="80"/>
      <c r="N452" s="198"/>
    </row>
    <row r="453" spans="1:14" ht="15">
      <c r="A453" s="3"/>
      <c r="B453" s="141" t="s">
        <v>182</v>
      </c>
      <c r="D453" s="3"/>
      <c r="E453" s="138"/>
      <c r="F453" s="138"/>
      <c r="G453" s="138"/>
      <c r="H453" s="138"/>
      <c r="I453" s="80"/>
      <c r="J453" s="80"/>
      <c r="K453" s="80"/>
      <c r="L453" s="80"/>
      <c r="M453" s="80"/>
      <c r="N453" s="198"/>
    </row>
    <row r="454" spans="1:14" ht="15">
      <c r="A454" s="3"/>
      <c r="B454" s="141" t="s">
        <v>183</v>
      </c>
      <c r="D454" s="3"/>
      <c r="E454" s="138"/>
      <c r="F454" s="138"/>
      <c r="G454" s="138"/>
      <c r="H454" s="138"/>
      <c r="I454" s="80"/>
      <c r="J454" s="80"/>
      <c r="K454" s="80"/>
      <c r="L454" s="80"/>
      <c r="M454" s="80"/>
      <c r="N454" s="198"/>
    </row>
    <row r="455" spans="1:14" ht="15">
      <c r="A455" s="3"/>
      <c r="B455" s="141" t="s">
        <v>184</v>
      </c>
      <c r="D455" s="3"/>
      <c r="E455" s="138"/>
      <c r="F455" s="138"/>
      <c r="G455" s="138"/>
      <c r="H455" s="138"/>
      <c r="I455" s="80"/>
      <c r="J455" s="80"/>
      <c r="K455" s="80"/>
      <c r="L455" s="80"/>
      <c r="M455" s="80"/>
      <c r="N455" s="198"/>
    </row>
    <row r="456" spans="1:14" ht="15">
      <c r="A456" s="127" t="s">
        <v>42</v>
      </c>
      <c r="B456" s="125" t="s">
        <v>210</v>
      </c>
      <c r="D456" s="3"/>
      <c r="E456" s="138"/>
      <c r="F456" s="138"/>
      <c r="G456" s="138"/>
      <c r="H456" s="138"/>
      <c r="I456" s="80"/>
      <c r="J456" s="80"/>
      <c r="K456" s="80"/>
      <c r="L456" s="80"/>
      <c r="M456" s="80"/>
      <c r="N456" s="198"/>
    </row>
    <row r="457" spans="1:14" ht="15.75">
      <c r="A457" s="3"/>
      <c r="B457" s="85" t="s">
        <v>211</v>
      </c>
      <c r="D457" s="3"/>
      <c r="E457" s="138"/>
      <c r="F457" s="138"/>
      <c r="G457" s="138"/>
      <c r="H457" s="138"/>
      <c r="I457" s="80"/>
      <c r="J457" s="80"/>
      <c r="K457" s="80"/>
      <c r="L457" s="80"/>
      <c r="M457" s="80"/>
      <c r="N457" s="198"/>
    </row>
    <row r="458" spans="1:14" ht="15.75">
      <c r="A458" s="3"/>
      <c r="B458" s="85"/>
      <c r="D458" s="3"/>
      <c r="E458" s="138"/>
      <c r="F458" s="138"/>
      <c r="G458" s="138"/>
      <c r="H458" s="138"/>
      <c r="I458" s="80"/>
      <c r="J458" s="80"/>
      <c r="K458" s="80"/>
      <c r="L458" s="80"/>
      <c r="M458" s="80"/>
      <c r="N458" s="198"/>
    </row>
    <row r="459" spans="1:14" ht="15.75">
      <c r="A459" s="126">
        <v>16</v>
      </c>
      <c r="B459" s="124" t="s">
        <v>212</v>
      </c>
      <c r="D459" s="3"/>
      <c r="E459" s="138"/>
      <c r="F459" s="138"/>
      <c r="G459" s="138"/>
      <c r="H459" s="138"/>
      <c r="I459" s="80"/>
      <c r="J459" s="80"/>
      <c r="K459" s="80"/>
      <c r="L459" s="80"/>
      <c r="M459" s="80"/>
      <c r="N459" s="198"/>
    </row>
    <row r="460" spans="1:14" ht="15">
      <c r="A460" s="3"/>
      <c r="B460" s="81" t="s">
        <v>211</v>
      </c>
      <c r="D460" s="3"/>
      <c r="E460" s="138"/>
      <c r="F460" s="138"/>
      <c r="G460" s="138"/>
      <c r="H460" s="138"/>
      <c r="I460" s="80"/>
      <c r="J460" s="80"/>
      <c r="K460" s="80"/>
      <c r="L460" s="80"/>
      <c r="M460" s="80"/>
      <c r="N460" s="198"/>
    </row>
    <row r="461" spans="1:14" ht="15">
      <c r="A461" s="3"/>
      <c r="B461" s="81"/>
      <c r="D461" s="3"/>
      <c r="E461" s="138"/>
      <c r="F461" s="138"/>
      <c r="G461" s="138"/>
      <c r="H461" s="138"/>
      <c r="I461" s="80"/>
      <c r="J461" s="80"/>
      <c r="K461" s="80"/>
      <c r="L461" s="80"/>
      <c r="M461" s="80"/>
      <c r="N461" s="198"/>
    </row>
    <row r="462" spans="1:14" ht="15.75">
      <c r="A462" s="126">
        <v>17</v>
      </c>
      <c r="B462" s="124" t="s">
        <v>383</v>
      </c>
      <c r="D462" s="3"/>
      <c r="E462" s="138"/>
      <c r="F462" s="138"/>
      <c r="G462" s="138"/>
      <c r="H462" s="138"/>
      <c r="I462" s="80"/>
      <c r="J462" s="80"/>
      <c r="K462" s="80"/>
      <c r="L462" s="80"/>
      <c r="M462" s="80"/>
      <c r="N462" s="198"/>
    </row>
    <row r="463" spans="1:14" ht="15">
      <c r="A463" s="127" t="s">
        <v>8</v>
      </c>
      <c r="B463" s="125" t="s">
        <v>213</v>
      </c>
      <c r="D463" s="3"/>
      <c r="E463" s="138"/>
      <c r="F463" s="138"/>
      <c r="G463" s="138"/>
      <c r="H463" s="138"/>
      <c r="I463" s="80"/>
      <c r="J463" s="80"/>
      <c r="K463" s="80"/>
      <c r="L463" s="80"/>
      <c r="M463" s="80"/>
      <c r="N463" s="198"/>
    </row>
    <row r="464" spans="1:14" ht="15">
      <c r="A464" s="127" t="s">
        <v>11</v>
      </c>
      <c r="B464" s="125" t="s">
        <v>214</v>
      </c>
      <c r="D464" s="3"/>
      <c r="E464" s="138"/>
      <c r="F464" s="138"/>
      <c r="G464" s="138"/>
      <c r="H464" s="138"/>
      <c r="I464" s="80"/>
      <c r="J464" s="80"/>
      <c r="K464" s="80"/>
      <c r="L464" s="80"/>
      <c r="M464" s="80"/>
      <c r="N464" s="198"/>
    </row>
    <row r="465" spans="1:14" ht="15">
      <c r="A465" s="3"/>
      <c r="B465" s="141" t="s">
        <v>215</v>
      </c>
      <c r="D465" s="3"/>
      <c r="E465" s="138"/>
      <c r="F465" s="138"/>
      <c r="G465" s="138"/>
      <c r="H465" s="138"/>
      <c r="I465" s="80"/>
      <c r="J465" s="80"/>
      <c r="K465" s="80"/>
      <c r="L465" s="80"/>
      <c r="M465" s="80"/>
      <c r="N465" s="198"/>
    </row>
    <row r="466" spans="1:14" ht="15">
      <c r="A466" s="3"/>
      <c r="B466" s="141" t="s">
        <v>216</v>
      </c>
      <c r="D466" s="3"/>
      <c r="E466" s="138"/>
      <c r="F466" s="138"/>
      <c r="G466" s="138"/>
      <c r="H466" s="138"/>
      <c r="I466" s="80"/>
      <c r="J466" s="80"/>
      <c r="K466" s="80"/>
      <c r="L466" s="80"/>
      <c r="M466" s="80"/>
      <c r="N466" s="198"/>
    </row>
    <row r="467" spans="4:14" ht="15">
      <c r="D467" s="3"/>
      <c r="E467" s="138"/>
      <c r="F467" s="138"/>
      <c r="G467" s="138"/>
      <c r="H467" s="138"/>
      <c r="I467" s="80"/>
      <c r="J467" s="80"/>
      <c r="K467" s="80"/>
      <c r="L467" s="80"/>
      <c r="M467" s="80"/>
      <c r="N467" s="198"/>
    </row>
    <row r="468" spans="2:14" ht="18">
      <c r="B468" s="58" t="s">
        <v>217</v>
      </c>
      <c r="D468" s="3"/>
      <c r="E468" s="138"/>
      <c r="F468" s="138"/>
      <c r="G468" s="138"/>
      <c r="H468" s="138"/>
      <c r="I468" s="80"/>
      <c r="J468" s="80"/>
      <c r="K468" s="80"/>
      <c r="L468" s="80"/>
      <c r="M468" s="80"/>
      <c r="N468" s="198"/>
    </row>
    <row r="469" spans="1:15" ht="15.75">
      <c r="A469" s="126">
        <v>1</v>
      </c>
      <c r="B469" s="124" t="s">
        <v>218</v>
      </c>
      <c r="D469" s="3"/>
      <c r="E469" s="138"/>
      <c r="F469" s="138"/>
      <c r="G469" s="138"/>
      <c r="H469" s="138"/>
      <c r="I469" s="80"/>
      <c r="J469" s="80"/>
      <c r="K469" s="80"/>
      <c r="L469" s="80"/>
      <c r="M469" s="80"/>
      <c r="N469" s="198"/>
      <c r="O469" s="302">
        <v>70</v>
      </c>
    </row>
    <row r="470" spans="1:15" ht="15.75">
      <c r="A470" s="126">
        <v>2</v>
      </c>
      <c r="B470" s="124" t="s">
        <v>219</v>
      </c>
      <c r="D470" s="3"/>
      <c r="E470" s="138"/>
      <c r="F470" s="138"/>
      <c r="G470" s="138"/>
      <c r="H470" s="138"/>
      <c r="I470" s="80"/>
      <c r="J470" s="80"/>
      <c r="K470" s="80"/>
      <c r="L470" s="80"/>
      <c r="M470" s="80"/>
      <c r="N470" s="198"/>
      <c r="O470" s="302">
        <v>120</v>
      </c>
    </row>
    <row r="471" spans="1:15" ht="15.75">
      <c r="A471" s="126">
        <v>3</v>
      </c>
      <c r="B471" s="124" t="s">
        <v>220</v>
      </c>
      <c r="D471" s="3"/>
      <c r="E471" s="138"/>
      <c r="F471" s="138"/>
      <c r="G471" s="138"/>
      <c r="H471" s="138"/>
      <c r="I471" s="80"/>
      <c r="J471" s="80"/>
      <c r="K471" s="80"/>
      <c r="L471" s="80"/>
      <c r="M471" s="80"/>
      <c r="N471" s="198"/>
      <c r="O471" s="313">
        <v>30</v>
      </c>
    </row>
    <row r="472" spans="1:14" ht="15.75">
      <c r="A472" s="126">
        <v>4</v>
      </c>
      <c r="B472" s="124" t="s">
        <v>221</v>
      </c>
      <c r="D472" s="3"/>
      <c r="E472" s="138"/>
      <c r="F472" s="138"/>
      <c r="G472" s="138"/>
      <c r="H472" s="138"/>
      <c r="I472" s="80"/>
      <c r="J472" s="80"/>
      <c r="K472" s="80"/>
      <c r="L472" s="80"/>
      <c r="M472" s="80"/>
      <c r="N472" s="198"/>
    </row>
    <row r="473" spans="1:18" ht="15">
      <c r="A473" s="3"/>
      <c r="B473" s="125" t="s">
        <v>222</v>
      </c>
      <c r="D473" s="3"/>
      <c r="E473" s="138"/>
      <c r="F473" s="138"/>
      <c r="G473" s="138"/>
      <c r="H473" s="138"/>
      <c r="I473" s="80"/>
      <c r="J473" s="80"/>
      <c r="K473" s="80"/>
      <c r="L473" s="80"/>
      <c r="M473" s="80"/>
      <c r="N473" s="198"/>
      <c r="O473"/>
      <c r="P473"/>
      <c r="Q473"/>
      <c r="R473"/>
    </row>
    <row r="474" spans="1:18" ht="15">
      <c r="A474" s="3"/>
      <c r="B474" s="125" t="s">
        <v>223</v>
      </c>
      <c r="D474" s="3"/>
      <c r="E474" s="138"/>
      <c r="F474" s="138"/>
      <c r="G474" s="138"/>
      <c r="H474" s="138"/>
      <c r="I474" s="80"/>
      <c r="J474" s="80"/>
      <c r="K474" s="80"/>
      <c r="L474" s="80"/>
      <c r="M474" s="80"/>
      <c r="N474" s="198"/>
      <c r="O474"/>
      <c r="P474"/>
      <c r="Q474"/>
      <c r="R474"/>
    </row>
    <row r="475" spans="1:18" ht="15">
      <c r="A475" s="3"/>
      <c r="B475" s="125" t="s">
        <v>224</v>
      </c>
      <c r="D475" s="3"/>
      <c r="E475" s="138"/>
      <c r="F475" s="138"/>
      <c r="G475" s="138"/>
      <c r="H475" s="138"/>
      <c r="I475" s="80"/>
      <c r="J475" s="80"/>
      <c r="K475" s="80"/>
      <c r="L475" s="80"/>
      <c r="M475" s="80"/>
      <c r="N475" s="198"/>
      <c r="O475"/>
      <c r="P475"/>
      <c r="Q475"/>
      <c r="R475"/>
    </row>
    <row r="476" spans="1:18" ht="15">
      <c r="A476" s="3"/>
      <c r="B476" s="125" t="s">
        <v>225</v>
      </c>
      <c r="D476" s="3"/>
      <c r="E476" s="138"/>
      <c r="F476" s="138"/>
      <c r="G476" s="138"/>
      <c r="H476" s="138"/>
      <c r="I476" s="80"/>
      <c r="J476" s="80"/>
      <c r="K476" s="80"/>
      <c r="L476" s="80"/>
      <c r="M476" s="80"/>
      <c r="N476" s="198"/>
      <c r="O476"/>
      <c r="P476"/>
      <c r="Q476"/>
      <c r="R476"/>
    </row>
    <row r="477" spans="1:14" ht="15">
      <c r="A477" s="3"/>
      <c r="B477" s="125" t="s">
        <v>226</v>
      </c>
      <c r="D477" s="3"/>
      <c r="E477" s="138"/>
      <c r="F477" s="138"/>
      <c r="G477" s="138"/>
      <c r="H477" s="138"/>
      <c r="I477" s="80"/>
      <c r="J477" s="80"/>
      <c r="K477" s="80"/>
      <c r="L477" s="80"/>
      <c r="M477" s="80"/>
      <c r="N477" s="198"/>
    </row>
    <row r="478" spans="1:15" ht="15.75">
      <c r="A478" s="126">
        <v>5</v>
      </c>
      <c r="B478" s="124" t="s">
        <v>227</v>
      </c>
      <c r="D478" s="3"/>
      <c r="E478" s="138"/>
      <c r="F478" s="138"/>
      <c r="G478" s="138"/>
      <c r="H478" s="138"/>
      <c r="I478" s="80"/>
      <c r="J478" s="80"/>
      <c r="K478" s="80"/>
      <c r="L478" s="80"/>
      <c r="M478" s="80"/>
      <c r="N478" s="198"/>
      <c r="O478" s="321">
        <v>0.0189418632</v>
      </c>
    </row>
    <row r="479" spans="1:14" ht="28.5">
      <c r="A479" s="3"/>
      <c r="B479" s="125" t="s">
        <v>228</v>
      </c>
      <c r="D479" s="3"/>
      <c r="E479" s="138"/>
      <c r="F479" s="138"/>
      <c r="G479" s="138"/>
      <c r="H479" s="138"/>
      <c r="I479" s="80"/>
      <c r="J479" s="80"/>
      <c r="K479" s="80"/>
      <c r="L479" s="80"/>
      <c r="M479" s="80"/>
      <c r="N479" s="198"/>
    </row>
    <row r="480" spans="1:14" ht="28.5">
      <c r="A480" s="3"/>
      <c r="B480" s="125" t="s">
        <v>229</v>
      </c>
      <c r="D480" s="3"/>
      <c r="E480" s="138"/>
      <c r="F480" s="138"/>
      <c r="G480" s="138"/>
      <c r="H480" s="138"/>
      <c r="I480" s="80"/>
      <c r="J480" s="80"/>
      <c r="K480" s="80"/>
      <c r="L480" s="80"/>
      <c r="M480" s="80"/>
      <c r="N480" s="198"/>
    </row>
    <row r="481" spans="1:14" ht="15">
      <c r="A481" s="3"/>
      <c r="B481" s="125" t="s">
        <v>230</v>
      </c>
      <c r="D481" s="3"/>
      <c r="E481" s="138"/>
      <c r="F481" s="138"/>
      <c r="G481" s="138"/>
      <c r="H481" s="138"/>
      <c r="I481" s="80"/>
      <c r="J481" s="80"/>
      <c r="K481" s="80"/>
      <c r="L481" s="80"/>
      <c r="M481" s="80"/>
      <c r="N481" s="198"/>
    </row>
    <row r="482" spans="1:15" ht="15.75">
      <c r="A482" s="126">
        <v>6</v>
      </c>
      <c r="B482" s="124" t="s">
        <v>231</v>
      </c>
      <c r="D482" s="3"/>
      <c r="E482" s="138"/>
      <c r="F482" s="138"/>
      <c r="G482" s="138"/>
      <c r="H482" s="138"/>
      <c r="I482" s="80"/>
      <c r="J482" s="80"/>
      <c r="K482" s="80"/>
      <c r="L482" s="80"/>
      <c r="M482" s="80"/>
      <c r="N482" s="198"/>
      <c r="O482" s="302">
        <v>0.03</v>
      </c>
    </row>
    <row r="483" spans="1:15" ht="15.75">
      <c r="A483" s="126">
        <v>7</v>
      </c>
      <c r="B483" s="124" t="s">
        <v>232</v>
      </c>
      <c r="D483" s="3"/>
      <c r="E483" s="138"/>
      <c r="F483" s="138"/>
      <c r="G483" s="138"/>
      <c r="H483" s="138"/>
      <c r="I483" s="80"/>
      <c r="J483" s="80"/>
      <c r="K483" s="80"/>
      <c r="L483" s="80"/>
      <c r="M483" s="80"/>
      <c r="N483" s="198"/>
      <c r="O483" s="304">
        <v>0.0005219552</v>
      </c>
    </row>
    <row r="484" spans="1:15" ht="15.75">
      <c r="A484" s="126">
        <v>8</v>
      </c>
      <c r="B484" s="124" t="s">
        <v>233</v>
      </c>
      <c r="D484" s="3"/>
      <c r="E484" s="138"/>
      <c r="F484" s="138"/>
      <c r="G484" s="138"/>
      <c r="H484" s="138"/>
      <c r="I484" s="80"/>
      <c r="J484" s="80"/>
      <c r="K484" s="80"/>
      <c r="L484" s="80"/>
      <c r="M484" s="80"/>
      <c r="N484" s="198"/>
      <c r="O484" s="302">
        <v>0.015599060000000001</v>
      </c>
    </row>
    <row r="485" spans="1:15" ht="15.75">
      <c r="A485" s="126">
        <v>9</v>
      </c>
      <c r="B485" s="124" t="s">
        <v>234</v>
      </c>
      <c r="D485" s="3"/>
      <c r="E485" s="138"/>
      <c r="F485" s="138"/>
      <c r="G485" s="138"/>
      <c r="H485" s="138"/>
      <c r="I485" s="80"/>
      <c r="J485" s="80"/>
      <c r="K485" s="80"/>
      <c r="L485" s="80"/>
      <c r="M485" s="80"/>
      <c r="N485" s="198"/>
      <c r="O485" s="267">
        <v>0.00072</v>
      </c>
    </row>
    <row r="486" spans="1:14" ht="15.75">
      <c r="A486" s="126">
        <v>10</v>
      </c>
      <c r="B486" s="124" t="s">
        <v>235</v>
      </c>
      <c r="D486" s="3"/>
      <c r="E486" s="138"/>
      <c r="F486" s="138"/>
      <c r="G486" s="138"/>
      <c r="H486" s="138"/>
      <c r="I486" s="80"/>
      <c r="J486" s="80"/>
      <c r="K486" s="80"/>
      <c r="L486" s="80"/>
      <c r="M486" s="80"/>
      <c r="N486" s="198"/>
    </row>
    <row r="487" spans="1:14" ht="15.75">
      <c r="A487" s="126">
        <v>11</v>
      </c>
      <c r="B487" s="124" t="s">
        <v>236</v>
      </c>
      <c r="D487" s="3"/>
      <c r="E487" s="138"/>
      <c r="F487" s="138"/>
      <c r="G487" s="138"/>
      <c r="H487" s="138"/>
      <c r="I487" s="80"/>
      <c r="J487" s="80"/>
      <c r="K487" s="80"/>
      <c r="L487" s="80"/>
      <c r="M487" s="80"/>
      <c r="N487" s="198"/>
    </row>
    <row r="488" spans="1:15" ht="15.75">
      <c r="A488" s="126">
        <v>12</v>
      </c>
      <c r="B488" s="124" t="s">
        <v>237</v>
      </c>
      <c r="D488" s="3"/>
      <c r="E488" s="138"/>
      <c r="F488" s="138"/>
      <c r="G488" s="138"/>
      <c r="H488" s="138"/>
      <c r="I488" s="80"/>
      <c r="J488" s="80"/>
      <c r="K488" s="80"/>
      <c r="L488" s="80"/>
      <c r="M488" s="80"/>
      <c r="N488" s="198"/>
      <c r="O488" s="302">
        <v>35</v>
      </c>
    </row>
    <row r="489" spans="2:14" ht="15.75">
      <c r="B489" s="85" t="s">
        <v>238</v>
      </c>
      <c r="D489" s="3"/>
      <c r="E489" s="138"/>
      <c r="F489" s="138"/>
      <c r="G489" s="138"/>
      <c r="H489" s="138"/>
      <c r="I489" s="80"/>
      <c r="J489" s="80"/>
      <c r="K489" s="80"/>
      <c r="L489" s="80"/>
      <c r="M489" s="80"/>
      <c r="N489" s="198"/>
    </row>
    <row r="490" spans="4:14" ht="15">
      <c r="D490" s="3"/>
      <c r="E490" s="138"/>
      <c r="F490" s="138"/>
      <c r="G490" s="138"/>
      <c r="H490" s="138"/>
      <c r="I490" s="80"/>
      <c r="J490" s="80"/>
      <c r="K490" s="80"/>
      <c r="L490" s="80"/>
      <c r="M490" s="80"/>
      <c r="N490" s="198"/>
    </row>
    <row r="491" spans="2:14" ht="15.75">
      <c r="B491" s="4" t="s">
        <v>843</v>
      </c>
      <c r="E491" s="138"/>
      <c r="F491" s="138"/>
      <c r="G491" s="138"/>
      <c r="H491" s="138"/>
      <c r="I491" s="80"/>
      <c r="J491" s="80"/>
      <c r="K491" s="80"/>
      <c r="L491" s="80"/>
      <c r="M491" s="80"/>
      <c r="N491" s="198"/>
    </row>
    <row r="492" spans="1:15" ht="12.75">
      <c r="A492" s="166"/>
      <c r="B492" s="151" t="s">
        <v>479</v>
      </c>
      <c r="E492" s="138"/>
      <c r="F492" s="138"/>
      <c r="G492" s="138"/>
      <c r="H492" s="138"/>
      <c r="I492" s="80"/>
      <c r="J492" s="80"/>
      <c r="K492" s="80"/>
      <c r="L492" s="80"/>
      <c r="M492" s="80"/>
      <c r="N492" s="198"/>
      <c r="O492" s="308">
        <v>20</v>
      </c>
    </row>
    <row r="493" spans="1:15" ht="12.75">
      <c r="A493" s="166"/>
      <c r="B493" s="151" t="s">
        <v>480</v>
      </c>
      <c r="E493" s="138"/>
      <c r="F493" s="138"/>
      <c r="G493" s="138"/>
      <c r="H493" s="138"/>
      <c r="I493" s="80"/>
      <c r="J493" s="80"/>
      <c r="K493" s="80"/>
      <c r="L493" s="80"/>
      <c r="M493" s="80"/>
      <c r="N493" s="198"/>
      <c r="O493" s="308">
        <v>15</v>
      </c>
    </row>
    <row r="494" spans="1:15" ht="12.75">
      <c r="A494" s="166"/>
      <c r="B494" s="151" t="s">
        <v>481</v>
      </c>
      <c r="E494" s="138"/>
      <c r="F494" s="138"/>
      <c r="G494" s="138"/>
      <c r="H494" s="138"/>
      <c r="I494" s="80"/>
      <c r="J494" s="80"/>
      <c r="K494" s="80"/>
      <c r="L494" s="80"/>
      <c r="M494" s="80"/>
      <c r="N494" s="198"/>
      <c r="O494" s="308">
        <v>15</v>
      </c>
    </row>
    <row r="495" spans="1:15" ht="12.75">
      <c r="A495" s="166"/>
      <c r="B495" s="151" t="s">
        <v>482</v>
      </c>
      <c r="E495" s="138"/>
      <c r="F495" s="138"/>
      <c r="G495" s="138"/>
      <c r="H495" s="138"/>
      <c r="I495" s="80"/>
      <c r="J495" s="80"/>
      <c r="K495" s="80"/>
      <c r="L495" s="80"/>
      <c r="M495" s="80"/>
      <c r="N495" s="198"/>
      <c r="O495" s="308">
        <v>2</v>
      </c>
    </row>
    <row r="496" spans="5:14" ht="12.75">
      <c r="E496" s="138"/>
      <c r="F496" s="138"/>
      <c r="G496" s="138"/>
      <c r="H496" s="138"/>
      <c r="I496" s="80"/>
      <c r="J496" s="80"/>
      <c r="K496" s="80"/>
      <c r="L496" s="80"/>
      <c r="M496" s="80"/>
      <c r="N496" s="198"/>
    </row>
    <row r="497" spans="2:15" ht="12.75">
      <c r="B497" s="151" t="s">
        <v>494</v>
      </c>
      <c r="E497" s="138"/>
      <c r="F497" s="138"/>
      <c r="G497" s="138"/>
      <c r="H497" s="138"/>
      <c r="I497" s="80"/>
      <c r="J497" s="80"/>
      <c r="K497" s="80"/>
      <c r="L497" s="80"/>
      <c r="M497" s="80"/>
      <c r="N497" s="198"/>
      <c r="O497" s="302">
        <v>10</v>
      </c>
    </row>
    <row r="498" spans="2:15" ht="12.75">
      <c r="B498" s="151" t="s">
        <v>495</v>
      </c>
      <c r="E498" s="138"/>
      <c r="F498" s="138"/>
      <c r="G498" s="138"/>
      <c r="H498" s="138"/>
      <c r="I498" s="80"/>
      <c r="J498" s="80"/>
      <c r="K498" s="80"/>
      <c r="L498" s="80"/>
      <c r="M498" s="80"/>
      <c r="N498" s="198"/>
      <c r="O498" s="302">
        <v>3</v>
      </c>
    </row>
    <row r="499" spans="2:15" ht="12.75">
      <c r="B499" s="151" t="s">
        <v>496</v>
      </c>
      <c r="E499" s="138"/>
      <c r="F499" s="138"/>
      <c r="G499" s="138"/>
      <c r="H499" s="138"/>
      <c r="I499" s="80"/>
      <c r="J499" s="80"/>
      <c r="K499" s="80"/>
      <c r="L499" s="80"/>
      <c r="M499" s="80"/>
      <c r="N499" s="198"/>
      <c r="O499" s="302">
        <v>10</v>
      </c>
    </row>
    <row r="500" spans="2:15" ht="12.75">
      <c r="B500" s="151" t="s">
        <v>497</v>
      </c>
      <c r="E500" s="138"/>
      <c r="F500" s="138"/>
      <c r="G500" s="138"/>
      <c r="H500" s="138"/>
      <c r="I500" s="80"/>
      <c r="J500" s="80"/>
      <c r="K500" s="80"/>
      <c r="L500" s="80"/>
      <c r="M500" s="80"/>
      <c r="N500" s="198"/>
      <c r="O500" s="302">
        <v>1</v>
      </c>
    </row>
    <row r="501" spans="5:14" ht="12.75">
      <c r="E501" s="138"/>
      <c r="F501" s="138"/>
      <c r="G501" s="138"/>
      <c r="H501" s="138"/>
      <c r="I501" s="80"/>
      <c r="J501" s="80"/>
      <c r="K501" s="80"/>
      <c r="L501" s="80"/>
      <c r="M501" s="80"/>
      <c r="N501" s="198"/>
    </row>
    <row r="502" spans="2:15" ht="12.75">
      <c r="B502" s="151" t="s">
        <v>509</v>
      </c>
      <c r="E502" s="138"/>
      <c r="F502" s="138"/>
      <c r="G502" s="138"/>
      <c r="H502" s="138"/>
      <c r="I502" s="80"/>
      <c r="J502" s="80"/>
      <c r="K502" s="80"/>
      <c r="L502" s="80"/>
      <c r="M502" s="80"/>
      <c r="N502" s="198"/>
      <c r="O502" s="302">
        <v>10</v>
      </c>
    </row>
    <row r="503" spans="2:15" ht="12.75">
      <c r="B503" s="151" t="s">
        <v>510</v>
      </c>
      <c r="E503" s="138"/>
      <c r="F503" s="138"/>
      <c r="G503" s="138"/>
      <c r="H503" s="138"/>
      <c r="I503" s="80"/>
      <c r="J503" s="80"/>
      <c r="K503" s="80"/>
      <c r="L503" s="80"/>
      <c r="M503" s="80"/>
      <c r="N503" s="198"/>
      <c r="O503" s="302">
        <v>10</v>
      </c>
    </row>
    <row r="504" spans="2:15" ht="12.75">
      <c r="B504" s="151" t="s">
        <v>511</v>
      </c>
      <c r="E504" s="138"/>
      <c r="F504" s="138"/>
      <c r="G504" s="138"/>
      <c r="H504" s="138"/>
      <c r="I504" s="80"/>
      <c r="J504" s="80"/>
      <c r="K504" s="80"/>
      <c r="L504" s="80"/>
      <c r="M504" s="80"/>
      <c r="N504" s="198"/>
      <c r="O504" s="302">
        <v>1</v>
      </c>
    </row>
    <row r="505" spans="2:15" ht="25.5">
      <c r="B505" s="151" t="s">
        <v>651</v>
      </c>
      <c r="E505" s="138"/>
      <c r="F505" s="138"/>
      <c r="G505" s="138"/>
      <c r="H505" s="138"/>
      <c r="I505" s="80"/>
      <c r="J505" s="80"/>
      <c r="K505" s="80"/>
      <c r="L505" s="80"/>
      <c r="M505" s="80"/>
      <c r="N505" s="198"/>
      <c r="O505" s="322">
        <v>1000</v>
      </c>
    </row>
    <row r="506" spans="2:14" ht="28.5">
      <c r="B506" s="5" t="s">
        <v>457</v>
      </c>
      <c r="E506" s="138"/>
      <c r="F506" s="138"/>
      <c r="G506" s="138"/>
      <c r="H506" s="138"/>
      <c r="I506" s="80"/>
      <c r="J506" s="80"/>
      <c r="K506" s="80"/>
      <c r="L506" s="80"/>
      <c r="M506" s="80"/>
      <c r="N506" s="198"/>
    </row>
    <row r="507" spans="2:15" ht="25.5">
      <c r="B507" s="151" t="s">
        <v>823</v>
      </c>
      <c r="E507" s="138"/>
      <c r="F507" s="138"/>
      <c r="G507" s="138"/>
      <c r="H507" s="138"/>
      <c r="I507" s="80"/>
      <c r="J507" s="80"/>
      <c r="K507" s="80"/>
      <c r="L507" s="80"/>
      <c r="M507" s="80"/>
      <c r="N507" s="198"/>
      <c r="O507" s="302">
        <v>3</v>
      </c>
    </row>
    <row r="508" spans="2:15" ht="12.75">
      <c r="B508" s="151" t="s">
        <v>459</v>
      </c>
      <c r="E508" s="138"/>
      <c r="F508" s="138"/>
      <c r="G508" s="138"/>
      <c r="H508" s="138"/>
      <c r="I508" s="80"/>
      <c r="J508" s="80"/>
      <c r="K508" s="80"/>
      <c r="L508" s="80"/>
      <c r="M508" s="80"/>
      <c r="N508" s="198"/>
      <c r="O508" s="302">
        <v>0.2496</v>
      </c>
    </row>
    <row r="509" spans="2:15" ht="12.75">
      <c r="B509" s="151" t="s">
        <v>460</v>
      </c>
      <c r="E509" s="138"/>
      <c r="F509" s="138"/>
      <c r="G509" s="138"/>
      <c r="H509" s="138"/>
      <c r="I509" s="80"/>
      <c r="J509" s="80"/>
      <c r="K509" s="80"/>
      <c r="L509" s="80"/>
      <c r="M509" s="80"/>
      <c r="N509" s="198"/>
      <c r="O509" s="302">
        <v>0.10400000000000005</v>
      </c>
    </row>
    <row r="510" spans="2:15" ht="12.75">
      <c r="B510" s="151" t="s">
        <v>461</v>
      </c>
      <c r="E510" s="138"/>
      <c r="F510" s="138"/>
      <c r="G510" s="138"/>
      <c r="H510" s="138"/>
      <c r="I510" s="80"/>
      <c r="J510" s="80"/>
      <c r="K510" s="80"/>
      <c r="L510" s="80"/>
      <c r="M510" s="80"/>
      <c r="N510" s="198"/>
      <c r="O510" s="302">
        <v>0.20000000000000007</v>
      </c>
    </row>
    <row r="511" spans="2:15" ht="12.75">
      <c r="B511" s="151" t="s">
        <v>462</v>
      </c>
      <c r="E511" s="138"/>
      <c r="F511" s="138"/>
      <c r="G511" s="138"/>
      <c r="H511" s="138"/>
      <c r="I511" s="80"/>
      <c r="J511" s="80"/>
      <c r="K511" s="80"/>
      <c r="L511" s="80"/>
      <c r="M511" s="80"/>
      <c r="N511" s="198"/>
      <c r="O511" s="302">
        <v>0.14999999999999997</v>
      </c>
    </row>
    <row r="512" spans="2:15" ht="38.25">
      <c r="B512" s="151" t="s">
        <v>437</v>
      </c>
      <c r="E512" s="138"/>
      <c r="F512" s="138"/>
      <c r="G512" s="138"/>
      <c r="H512" s="138"/>
      <c r="I512" s="80"/>
      <c r="J512" s="80"/>
      <c r="K512" s="80"/>
      <c r="L512" s="80"/>
      <c r="M512" s="80"/>
      <c r="N512" s="198"/>
      <c r="O512" s="302">
        <v>10</v>
      </c>
    </row>
    <row r="513" spans="2:15" ht="12.75">
      <c r="B513" s="151" t="s">
        <v>439</v>
      </c>
      <c r="E513" s="138"/>
      <c r="F513" s="138"/>
      <c r="G513" s="138"/>
      <c r="H513" s="138"/>
      <c r="I513" s="80"/>
      <c r="J513" s="80"/>
      <c r="K513" s="80"/>
      <c r="L513" s="80"/>
      <c r="M513" s="80"/>
      <c r="N513" s="198"/>
      <c r="O513" s="302">
        <v>3</v>
      </c>
    </row>
    <row r="514" spans="2:15" ht="12.75">
      <c r="B514" s="151" t="s">
        <v>463</v>
      </c>
      <c r="E514" s="138"/>
      <c r="F514" s="138"/>
      <c r="G514" s="138"/>
      <c r="H514" s="138"/>
      <c r="I514" s="80"/>
      <c r="J514" s="80"/>
      <c r="K514" s="80"/>
      <c r="L514" s="80"/>
      <c r="M514" s="80"/>
      <c r="N514" s="198"/>
      <c r="O514" s="302">
        <v>0.2</v>
      </c>
    </row>
    <row r="515" spans="2:15" ht="12.75">
      <c r="B515" s="151" t="s">
        <v>465</v>
      </c>
      <c r="E515" s="138"/>
      <c r="F515" s="138"/>
      <c r="G515" s="138"/>
      <c r="H515" s="138"/>
      <c r="I515" s="80"/>
      <c r="J515" s="80"/>
      <c r="K515" s="80"/>
      <c r="L515" s="80"/>
      <c r="M515" s="80"/>
      <c r="N515" s="198"/>
      <c r="O515" s="302">
        <v>0.2</v>
      </c>
    </row>
    <row r="516" spans="2:15" ht="12.75">
      <c r="B516" s="151" t="s">
        <v>466</v>
      </c>
      <c r="E516" s="138"/>
      <c r="F516" s="138"/>
      <c r="G516" s="138"/>
      <c r="H516" s="138"/>
      <c r="I516" s="80"/>
      <c r="J516" s="80"/>
      <c r="K516" s="80"/>
      <c r="L516" s="80"/>
      <c r="M516" s="80"/>
      <c r="N516" s="198"/>
      <c r="O516" s="302">
        <v>15</v>
      </c>
    </row>
    <row r="517" spans="2:15" ht="12.75">
      <c r="B517" s="151" t="s">
        <v>467</v>
      </c>
      <c r="E517" s="138"/>
      <c r="F517" s="138"/>
      <c r="G517" s="138"/>
      <c r="H517" s="138"/>
      <c r="I517" s="80"/>
      <c r="J517" s="80"/>
      <c r="K517" s="80"/>
      <c r="L517" s="80"/>
      <c r="M517" s="80"/>
      <c r="N517" s="198"/>
      <c r="O517" s="302">
        <v>1</v>
      </c>
    </row>
    <row r="518" spans="2:15" ht="12.75">
      <c r="B518" s="151" t="s">
        <v>468</v>
      </c>
      <c r="E518" s="138"/>
      <c r="F518" s="138"/>
      <c r="G518" s="138"/>
      <c r="H518" s="138"/>
      <c r="I518" s="80"/>
      <c r="J518" s="80"/>
      <c r="K518" s="80"/>
      <c r="L518" s="80"/>
      <c r="M518" s="80"/>
      <c r="N518" s="198"/>
      <c r="O518" s="302">
        <v>1</v>
      </c>
    </row>
    <row r="519" spans="2:15" ht="12.75">
      <c r="B519" s="151" t="s">
        <v>469</v>
      </c>
      <c r="E519" s="138"/>
      <c r="F519" s="138"/>
      <c r="G519" s="138"/>
      <c r="H519" s="138"/>
      <c r="I519" s="80"/>
      <c r="J519" s="80"/>
      <c r="K519" s="80"/>
      <c r="L519" s="80"/>
      <c r="M519" s="80"/>
      <c r="N519" s="198"/>
      <c r="O519" s="302">
        <v>24</v>
      </c>
    </row>
    <row r="520" spans="2:15" ht="12.75">
      <c r="B520" s="151" t="s">
        <v>470</v>
      </c>
      <c r="E520" s="138"/>
      <c r="F520" s="138"/>
      <c r="G520" s="138"/>
      <c r="H520" s="138"/>
      <c r="I520" s="80"/>
      <c r="J520" s="80"/>
      <c r="K520" s="80"/>
      <c r="L520" s="80"/>
      <c r="M520" s="80"/>
      <c r="N520" s="198"/>
      <c r="O520" s="302">
        <v>10</v>
      </c>
    </row>
    <row r="521" spans="2:15" ht="12.75">
      <c r="B521" s="151" t="s">
        <v>454</v>
      </c>
      <c r="E521" s="138"/>
      <c r="F521" s="138"/>
      <c r="G521" s="138"/>
      <c r="H521" s="138"/>
      <c r="I521" s="80"/>
      <c r="J521" s="80"/>
      <c r="K521" s="80"/>
      <c r="L521" s="80"/>
      <c r="M521" s="80"/>
      <c r="N521" s="198"/>
      <c r="O521" s="302">
        <v>2</v>
      </c>
    </row>
    <row r="522" spans="5:14" ht="12.75">
      <c r="E522" s="138"/>
      <c r="F522" s="138"/>
      <c r="G522" s="138"/>
      <c r="H522" s="138"/>
      <c r="I522" s="80"/>
      <c r="J522" s="80"/>
      <c r="K522" s="80"/>
      <c r="L522" s="80"/>
      <c r="M522" s="80"/>
      <c r="N522" s="198"/>
    </row>
    <row r="523" spans="5:14" ht="12.75">
      <c r="E523" s="138"/>
      <c r="F523" s="138"/>
      <c r="G523" s="138"/>
      <c r="H523" s="138"/>
      <c r="I523" s="80"/>
      <c r="J523" s="80"/>
      <c r="K523" s="80"/>
      <c r="L523" s="80"/>
      <c r="M523" s="80"/>
      <c r="N523" s="198"/>
    </row>
    <row r="524" spans="2:15" ht="12.75">
      <c r="B524" s="151" t="s">
        <v>476</v>
      </c>
      <c r="C524" s="310"/>
      <c r="D524" s="317"/>
      <c r="E524" s="138"/>
      <c r="F524" s="138"/>
      <c r="G524" s="138"/>
      <c r="H524" s="138"/>
      <c r="I524" s="80"/>
      <c r="J524" s="80"/>
      <c r="K524" s="80"/>
      <c r="L524" s="80"/>
      <c r="M524" s="80"/>
      <c r="N524" s="198"/>
      <c r="O524" s="302">
        <v>10</v>
      </c>
    </row>
    <row r="525" spans="2:15" ht="12.75">
      <c r="B525" s="151" t="s">
        <v>477</v>
      </c>
      <c r="C525" s="310"/>
      <c r="D525" s="317"/>
      <c r="E525" s="138"/>
      <c r="F525" s="138"/>
      <c r="G525" s="138"/>
      <c r="H525" s="138"/>
      <c r="I525" s="80"/>
      <c r="J525" s="80"/>
      <c r="K525" s="80"/>
      <c r="L525" s="80"/>
      <c r="M525" s="80"/>
      <c r="N525" s="198"/>
      <c r="O525" s="302">
        <v>6</v>
      </c>
    </row>
    <row r="526" spans="2:15" ht="12.75">
      <c r="B526" s="151" t="s">
        <v>478</v>
      </c>
      <c r="C526" s="310"/>
      <c r="D526" s="317"/>
      <c r="E526" s="138"/>
      <c r="F526" s="138"/>
      <c r="G526" s="138"/>
      <c r="H526" s="138"/>
      <c r="I526" s="80"/>
      <c r="J526" s="80"/>
      <c r="K526" s="80"/>
      <c r="L526" s="80"/>
      <c r="M526" s="80"/>
      <c r="N526" s="198"/>
      <c r="O526" s="302">
        <v>6</v>
      </c>
    </row>
    <row r="527" spans="5:14" ht="12.75">
      <c r="E527" s="138"/>
      <c r="F527" s="138"/>
      <c r="G527" s="138"/>
      <c r="H527" s="138"/>
      <c r="I527" s="80"/>
      <c r="J527" s="80"/>
      <c r="K527" s="80"/>
      <c r="L527" s="80"/>
      <c r="M527" s="80"/>
      <c r="N527" s="198"/>
    </row>
    <row r="528" spans="5:14" ht="12.75">
      <c r="E528" s="138"/>
      <c r="F528" s="138"/>
      <c r="G528" s="138"/>
      <c r="H528" s="138"/>
      <c r="I528" s="80"/>
      <c r="J528" s="80"/>
      <c r="K528" s="80"/>
      <c r="L528" s="80"/>
      <c r="M528" s="80"/>
      <c r="N528" s="198"/>
    </row>
    <row r="529" spans="2:15" ht="12.75">
      <c r="B529" s="318" t="s">
        <v>492</v>
      </c>
      <c r="E529" s="138"/>
      <c r="F529" s="138"/>
      <c r="G529" s="138"/>
      <c r="H529" s="138"/>
      <c r="I529" s="80"/>
      <c r="J529" s="80"/>
      <c r="K529" s="80"/>
      <c r="L529" s="80"/>
      <c r="M529" s="80"/>
      <c r="N529" s="198"/>
      <c r="O529" s="302">
        <v>4</v>
      </c>
    </row>
    <row r="530" spans="2:15" ht="14.25" customHeight="1">
      <c r="B530" s="318" t="s">
        <v>666</v>
      </c>
      <c r="E530" s="138"/>
      <c r="F530" s="138"/>
      <c r="G530" s="138"/>
      <c r="H530" s="138"/>
      <c r="I530" s="80"/>
      <c r="J530" s="80"/>
      <c r="K530" s="80"/>
      <c r="L530" s="80"/>
      <c r="M530" s="80"/>
      <c r="N530" s="198"/>
      <c r="O530" s="302">
        <v>4</v>
      </c>
    </row>
    <row r="531" spans="2:15" ht="14.25" customHeight="1">
      <c r="B531" s="318" t="s">
        <v>493</v>
      </c>
      <c r="E531" s="138"/>
      <c r="F531" s="138"/>
      <c r="G531" s="138"/>
      <c r="H531" s="138"/>
      <c r="I531" s="80"/>
      <c r="J531" s="80"/>
      <c r="K531" s="80"/>
      <c r="L531" s="80"/>
      <c r="M531" s="80"/>
      <c r="N531" s="198"/>
      <c r="O531" s="302">
        <v>1</v>
      </c>
    </row>
    <row r="532" spans="5:14" ht="12.75">
      <c r="E532" s="138"/>
      <c r="F532" s="138"/>
      <c r="G532" s="138"/>
      <c r="H532" s="138"/>
      <c r="I532" s="80"/>
      <c r="J532" s="80"/>
      <c r="K532" s="80"/>
      <c r="L532" s="80"/>
      <c r="M532" s="80"/>
      <c r="N532" s="198"/>
    </row>
    <row r="533" spans="2:15" ht="12.75">
      <c r="B533" s="151" t="s">
        <v>507</v>
      </c>
      <c r="E533" s="138"/>
      <c r="F533" s="138"/>
      <c r="G533" s="138"/>
      <c r="H533" s="138"/>
      <c r="I533" s="80"/>
      <c r="J533" s="80"/>
      <c r="K533" s="80"/>
      <c r="L533" s="80"/>
      <c r="M533" s="80"/>
      <c r="N533" s="198"/>
      <c r="O533" s="302">
        <v>4</v>
      </c>
    </row>
    <row r="534" spans="2:15" ht="12.75">
      <c r="B534" s="151" t="s">
        <v>508</v>
      </c>
      <c r="E534" s="138"/>
      <c r="F534" s="138"/>
      <c r="G534" s="138"/>
      <c r="H534" s="138"/>
      <c r="I534" s="80"/>
      <c r="J534" s="80"/>
      <c r="K534" s="80"/>
      <c r="L534" s="80"/>
      <c r="M534" s="80"/>
      <c r="N534" s="198"/>
      <c r="O534" s="302">
        <v>4</v>
      </c>
    </row>
    <row r="535" spans="5:14" ht="12.75">
      <c r="E535" s="138"/>
      <c r="F535" s="138"/>
      <c r="G535" s="138"/>
      <c r="H535" s="138"/>
      <c r="I535" s="80"/>
      <c r="J535" s="80"/>
      <c r="K535" s="80"/>
      <c r="L535" s="80"/>
      <c r="M535" s="80"/>
      <c r="N535" s="198"/>
    </row>
    <row r="536" spans="2:14" ht="14.25">
      <c r="B536" s="5" t="s">
        <v>542</v>
      </c>
      <c r="E536" s="138"/>
      <c r="F536" s="138"/>
      <c r="G536" s="138"/>
      <c r="H536" s="138"/>
      <c r="I536" s="80"/>
      <c r="J536" s="80"/>
      <c r="K536" s="80"/>
      <c r="L536" s="80"/>
      <c r="M536" s="80"/>
      <c r="N536" s="198"/>
    </row>
    <row r="537" spans="2:15" ht="12.75">
      <c r="B537" s="151" t="s">
        <v>543</v>
      </c>
      <c r="E537" s="138"/>
      <c r="F537" s="138"/>
      <c r="G537" s="138"/>
      <c r="H537" s="138"/>
      <c r="I537" s="80"/>
      <c r="J537" s="80"/>
      <c r="K537" s="80"/>
      <c r="L537" s="80"/>
      <c r="M537" s="80"/>
      <c r="N537" s="198"/>
      <c r="O537" s="76">
        <v>0.93</v>
      </c>
    </row>
    <row r="538" spans="2:15" ht="12.75">
      <c r="B538" s="151" t="s">
        <v>544</v>
      </c>
      <c r="E538" s="138"/>
      <c r="F538" s="138"/>
      <c r="G538" s="138"/>
      <c r="H538" s="138"/>
      <c r="I538" s="80"/>
      <c r="J538" s="80"/>
      <c r="K538" s="80"/>
      <c r="L538" s="80"/>
      <c r="M538" s="80"/>
      <c r="N538" s="198"/>
      <c r="O538" s="76">
        <v>0.87</v>
      </c>
    </row>
    <row r="539" spans="2:15" ht="12.75">
      <c r="B539" s="151" t="s">
        <v>545</v>
      </c>
      <c r="E539" s="138"/>
      <c r="F539" s="138"/>
      <c r="G539" s="138"/>
      <c r="H539" s="138"/>
      <c r="I539" s="80"/>
      <c r="J539" s="80"/>
      <c r="K539" s="80"/>
      <c r="L539" s="80"/>
      <c r="M539" s="80"/>
      <c r="N539" s="198"/>
      <c r="O539" s="76">
        <v>0.5</v>
      </c>
    </row>
    <row r="540" spans="2:15" ht="12.75">
      <c r="B540" s="151" t="s">
        <v>546</v>
      </c>
      <c r="E540" s="138"/>
      <c r="F540" s="138"/>
      <c r="G540" s="138"/>
      <c r="H540" s="138"/>
      <c r="I540" s="80"/>
      <c r="J540" s="80"/>
      <c r="K540" s="80"/>
      <c r="L540" s="80"/>
      <c r="M540" s="80"/>
      <c r="N540" s="198"/>
      <c r="O540" s="76">
        <v>0.5</v>
      </c>
    </row>
    <row r="541" spans="2:15" ht="12.75">
      <c r="B541" s="151" t="s">
        <v>547</v>
      </c>
      <c r="E541" s="138"/>
      <c r="F541" s="138"/>
      <c r="G541" s="138"/>
      <c r="H541" s="138"/>
      <c r="I541" s="80"/>
      <c r="J541" s="80"/>
      <c r="K541" s="80"/>
      <c r="L541" s="80"/>
      <c r="M541" s="80"/>
      <c r="N541" s="198"/>
      <c r="O541" s="76">
        <v>0.25</v>
      </c>
    </row>
    <row r="542" spans="2:15" ht="12.75">
      <c r="B542" s="151" t="s">
        <v>721</v>
      </c>
      <c r="E542" s="138"/>
      <c r="F542" s="138"/>
      <c r="G542" s="138"/>
      <c r="H542" s="138"/>
      <c r="I542" s="80"/>
      <c r="J542" s="80"/>
      <c r="K542" s="80"/>
      <c r="L542" s="80"/>
      <c r="M542" s="80"/>
      <c r="N542" s="198"/>
      <c r="O542" s="76">
        <v>60</v>
      </c>
    </row>
    <row r="543" spans="2:14" ht="12.75">
      <c r="B543" s="299" t="s">
        <v>548</v>
      </c>
      <c r="E543" s="138"/>
      <c r="F543" s="138"/>
      <c r="G543" s="138"/>
      <c r="H543" s="138"/>
      <c r="I543" s="80"/>
      <c r="J543" s="80"/>
      <c r="K543" s="80"/>
      <c r="L543" s="80"/>
      <c r="M543" s="80"/>
      <c r="N543" s="198"/>
    </row>
    <row r="544" spans="2:15" ht="12.75">
      <c r="B544" s="151" t="s">
        <v>549</v>
      </c>
      <c r="E544" s="138"/>
      <c r="F544" s="138"/>
      <c r="G544" s="138"/>
      <c r="H544" s="138"/>
      <c r="I544" s="80"/>
      <c r="J544" s="80"/>
      <c r="K544" s="80"/>
      <c r="L544" s="80"/>
      <c r="M544" s="80"/>
      <c r="N544" s="198"/>
      <c r="O544" s="76">
        <v>0.2</v>
      </c>
    </row>
    <row r="545" spans="2:15" ht="12.75">
      <c r="B545" s="151" t="s">
        <v>550</v>
      </c>
      <c r="E545" s="138"/>
      <c r="F545" s="138"/>
      <c r="G545" s="138"/>
      <c r="H545" s="138"/>
      <c r="I545" s="80"/>
      <c r="J545" s="80"/>
      <c r="K545" s="80"/>
      <c r="L545" s="80"/>
      <c r="M545" s="80"/>
      <c r="N545" s="198"/>
      <c r="O545" s="76">
        <v>0.2</v>
      </c>
    </row>
    <row r="546" spans="2:15" ht="12.75">
      <c r="B546" s="151" t="s">
        <v>551</v>
      </c>
      <c r="E546" s="138"/>
      <c r="F546" s="138"/>
      <c r="G546" s="138"/>
      <c r="H546" s="138"/>
      <c r="I546" s="80"/>
      <c r="J546" s="80"/>
      <c r="K546" s="80"/>
      <c r="L546" s="80"/>
      <c r="M546" s="80"/>
      <c r="N546" s="198"/>
      <c r="O546" s="76">
        <v>0.2</v>
      </c>
    </row>
    <row r="547" spans="2:15" ht="12.75">
      <c r="B547" s="151" t="s">
        <v>552</v>
      </c>
      <c r="E547" s="138"/>
      <c r="F547" s="138"/>
      <c r="G547" s="138"/>
      <c r="H547" s="138"/>
      <c r="I547" s="80"/>
      <c r="J547" s="80"/>
      <c r="K547" s="80"/>
      <c r="L547" s="80"/>
      <c r="M547" s="80"/>
      <c r="N547" s="198"/>
      <c r="O547" s="76">
        <v>0.2</v>
      </c>
    </row>
    <row r="548" spans="2:15" ht="12.75">
      <c r="B548" s="151" t="s">
        <v>553</v>
      </c>
      <c r="E548" s="138"/>
      <c r="F548" s="138"/>
      <c r="G548" s="138"/>
      <c r="H548" s="138"/>
      <c r="I548" s="80"/>
      <c r="J548" s="80"/>
      <c r="K548" s="80"/>
      <c r="L548" s="80"/>
      <c r="M548" s="80"/>
      <c r="N548" s="198"/>
      <c r="O548" s="76">
        <v>0.2</v>
      </c>
    </row>
    <row r="549" spans="2:15" ht="12.75">
      <c r="B549" s="151" t="s">
        <v>554</v>
      </c>
      <c r="E549" s="138"/>
      <c r="F549" s="138"/>
      <c r="G549" s="138"/>
      <c r="H549" s="138"/>
      <c r="I549" s="80"/>
      <c r="J549" s="80"/>
      <c r="K549" s="80"/>
      <c r="L549" s="80"/>
      <c r="M549" s="80"/>
      <c r="N549" s="198"/>
      <c r="O549" s="76">
        <v>0.8</v>
      </c>
    </row>
    <row r="550" spans="5:14" ht="12.75">
      <c r="E550" s="138"/>
      <c r="F550" s="138"/>
      <c r="G550" s="138"/>
      <c r="H550" s="138"/>
      <c r="I550" s="80"/>
      <c r="J550" s="80"/>
      <c r="K550" s="80"/>
      <c r="L550" s="80"/>
      <c r="M550" s="80"/>
      <c r="N550" s="198"/>
    </row>
    <row r="551" spans="2:15" ht="12.75">
      <c r="B551" s="190" t="s">
        <v>580</v>
      </c>
      <c r="E551" s="138"/>
      <c r="F551" s="138"/>
      <c r="G551" s="138"/>
      <c r="H551" s="138"/>
      <c r="I551" s="80"/>
      <c r="J551" s="80"/>
      <c r="K551" s="80"/>
      <c r="L551" s="80"/>
      <c r="M551" s="80"/>
      <c r="N551" s="198"/>
      <c r="O551" s="313"/>
    </row>
    <row r="552" spans="2:15" ht="12.75">
      <c r="B552" s="151" t="s">
        <v>581</v>
      </c>
      <c r="E552" s="138"/>
      <c r="F552" s="138"/>
      <c r="G552" s="138"/>
      <c r="H552" s="138"/>
      <c r="I552" s="80"/>
      <c r="J552" s="80"/>
      <c r="K552" s="80"/>
      <c r="L552" s="80"/>
      <c r="M552" s="80"/>
      <c r="N552" s="198"/>
      <c r="O552" s="313">
        <v>0.3</v>
      </c>
    </row>
    <row r="553" spans="2:15" ht="12.75">
      <c r="B553" s="151" t="s">
        <v>582</v>
      </c>
      <c r="E553" s="138"/>
      <c r="F553" s="138"/>
      <c r="G553" s="138"/>
      <c r="H553" s="138"/>
      <c r="I553" s="80"/>
      <c r="J553" s="80"/>
      <c r="K553" s="80"/>
      <c r="L553" s="80"/>
      <c r="M553" s="80"/>
      <c r="N553" s="198"/>
      <c r="O553" s="313">
        <v>0.20000000000000007</v>
      </c>
    </row>
    <row r="554" spans="2:15" ht="12.75">
      <c r="B554" s="151" t="s">
        <v>583</v>
      </c>
      <c r="E554" s="138"/>
      <c r="F554" s="138"/>
      <c r="G554" s="138"/>
      <c r="H554" s="138"/>
      <c r="I554" s="80"/>
      <c r="J554" s="80"/>
      <c r="K554" s="80"/>
      <c r="L554" s="80"/>
      <c r="M554" s="80"/>
      <c r="N554" s="198"/>
      <c r="O554" s="313">
        <v>0.06000000000000003</v>
      </c>
    </row>
    <row r="555" spans="2:15" ht="12.75">
      <c r="B555" s="151" t="s">
        <v>584</v>
      </c>
      <c r="E555" s="138"/>
      <c r="F555" s="138"/>
      <c r="G555" s="138"/>
      <c r="H555" s="138"/>
      <c r="I555" s="80"/>
      <c r="J555" s="80"/>
      <c r="K555" s="80"/>
      <c r="L555" s="80"/>
      <c r="M555" s="80"/>
      <c r="N555" s="198"/>
      <c r="O555" s="313">
        <v>0.06000000000000003</v>
      </c>
    </row>
    <row r="556" spans="2:15" ht="12.75">
      <c r="B556" s="151" t="s">
        <v>585</v>
      </c>
      <c r="E556" s="138"/>
      <c r="F556" s="138"/>
      <c r="G556" s="138"/>
      <c r="H556" s="138"/>
      <c r="I556" s="80"/>
      <c r="J556" s="80"/>
      <c r="K556" s="80"/>
      <c r="L556" s="80"/>
      <c r="M556" s="80"/>
      <c r="N556" s="198"/>
      <c r="O556" s="313">
        <v>0.030000000000000016</v>
      </c>
    </row>
    <row r="557" spans="2:15" ht="12.75">
      <c r="B557" s="151" t="s">
        <v>586</v>
      </c>
      <c r="E557" s="138"/>
      <c r="F557" s="138"/>
      <c r="G557" s="138"/>
      <c r="H557" s="138"/>
      <c r="I557" s="80"/>
      <c r="J557" s="80"/>
      <c r="K557" s="80"/>
      <c r="L557" s="80"/>
      <c r="M557" s="80"/>
      <c r="N557" s="198"/>
      <c r="O557" s="313">
        <v>30</v>
      </c>
    </row>
    <row r="558" spans="2:14" ht="12.75">
      <c r="B558" s="186" t="s">
        <v>587</v>
      </c>
      <c r="E558" s="138"/>
      <c r="F558" s="138"/>
      <c r="G558" s="138"/>
      <c r="H558" s="138"/>
      <c r="I558" s="80"/>
      <c r="J558" s="80"/>
      <c r="K558" s="80"/>
      <c r="L558" s="80"/>
      <c r="M558" s="80"/>
      <c r="N558" s="198"/>
    </row>
    <row r="559" spans="2:15" ht="12.75">
      <c r="B559" s="151" t="s">
        <v>588</v>
      </c>
      <c r="E559" s="138"/>
      <c r="F559" s="138"/>
      <c r="G559" s="138"/>
      <c r="H559" s="138"/>
      <c r="I559" s="80"/>
      <c r="J559" s="80"/>
      <c r="K559" s="80"/>
      <c r="L559" s="80"/>
      <c r="M559" s="80"/>
      <c r="N559" s="198"/>
      <c r="O559" s="313">
        <v>0.29999999999999993</v>
      </c>
    </row>
    <row r="560" spans="2:15" ht="12.75">
      <c r="B560" s="151" t="s">
        <v>589</v>
      </c>
      <c r="E560" s="138"/>
      <c r="F560" s="138"/>
      <c r="G560" s="138"/>
      <c r="H560" s="138"/>
      <c r="I560" s="80"/>
      <c r="J560" s="80"/>
      <c r="K560" s="80"/>
      <c r="L560" s="80"/>
      <c r="M560" s="80"/>
      <c r="N560" s="198"/>
      <c r="O560" s="313">
        <v>0.9</v>
      </c>
    </row>
    <row r="561" spans="2:15" ht="12.75">
      <c r="B561" s="151" t="s">
        <v>590</v>
      </c>
      <c r="E561" s="138"/>
      <c r="F561" s="138"/>
      <c r="G561" s="138"/>
      <c r="H561" s="138"/>
      <c r="I561" s="80"/>
      <c r="J561" s="80"/>
      <c r="K561" s="80"/>
      <c r="L561" s="80"/>
      <c r="M561" s="80"/>
      <c r="N561" s="198"/>
      <c r="O561" s="313">
        <v>0.5465246062992126</v>
      </c>
    </row>
    <row r="562" spans="2:15" ht="12.75">
      <c r="B562" s="151" t="s">
        <v>591</v>
      </c>
      <c r="E562" s="138"/>
      <c r="F562" s="138"/>
      <c r="G562" s="138"/>
      <c r="H562" s="138"/>
      <c r="I562" s="80"/>
      <c r="J562" s="80"/>
      <c r="K562" s="80"/>
      <c r="L562" s="80"/>
      <c r="M562" s="80"/>
      <c r="N562" s="198"/>
      <c r="O562" s="313">
        <v>0.09556791338582675</v>
      </c>
    </row>
    <row r="563" spans="2:15" ht="12.75">
      <c r="B563" s="151" t="s">
        <v>592</v>
      </c>
      <c r="E563" s="138"/>
      <c r="F563" s="138"/>
      <c r="G563" s="138"/>
      <c r="H563" s="138"/>
      <c r="I563" s="80"/>
      <c r="J563" s="80"/>
      <c r="K563" s="80"/>
      <c r="L563" s="80"/>
      <c r="M563" s="80"/>
      <c r="N563" s="198"/>
      <c r="O563" s="313">
        <v>1.5984190944881893</v>
      </c>
    </row>
    <row r="564" spans="2:15" ht="12.75">
      <c r="B564" s="151" t="s">
        <v>593</v>
      </c>
      <c r="E564" s="138"/>
      <c r="F564" s="138"/>
      <c r="G564" s="138"/>
      <c r="H564" s="138"/>
      <c r="I564" s="80"/>
      <c r="J564" s="80"/>
      <c r="K564" s="80"/>
      <c r="L564" s="80"/>
      <c r="M564" s="80"/>
      <c r="N564" s="198"/>
      <c r="O564" s="313">
        <v>1.25</v>
      </c>
    </row>
    <row r="565" spans="5:14" ht="12.75">
      <c r="E565" s="138"/>
      <c r="F565" s="138"/>
      <c r="G565" s="138"/>
      <c r="H565" s="138"/>
      <c r="I565" s="80"/>
      <c r="J565" s="80"/>
      <c r="K565" s="80"/>
      <c r="L565" s="80"/>
      <c r="M565" s="80"/>
      <c r="N565" s="198"/>
    </row>
    <row r="566" spans="2:15" ht="12.75">
      <c r="B566" s="71" t="s">
        <v>630</v>
      </c>
      <c r="E566" s="138"/>
      <c r="F566" s="138"/>
      <c r="G566" s="138"/>
      <c r="H566" s="138"/>
      <c r="I566" s="80"/>
      <c r="J566" s="80"/>
      <c r="K566" s="80"/>
      <c r="L566" s="80"/>
      <c r="M566" s="80"/>
      <c r="N566" s="198"/>
      <c r="O566" s="313">
        <v>0.20000000000000007</v>
      </c>
    </row>
    <row r="567" spans="2:15" ht="12.75">
      <c r="B567" s="71" t="s">
        <v>631</v>
      </c>
      <c r="E567" s="138"/>
      <c r="F567" s="138"/>
      <c r="G567" s="138"/>
      <c r="H567" s="138"/>
      <c r="I567" s="80"/>
      <c r="J567" s="80"/>
      <c r="K567" s="80"/>
      <c r="L567" s="80"/>
      <c r="M567" s="80"/>
      <c r="N567" s="198"/>
      <c r="O567" s="313">
        <v>0.14999999999999997</v>
      </c>
    </row>
    <row r="568" spans="2:15" ht="12.75">
      <c r="B568" s="71" t="s">
        <v>632</v>
      </c>
      <c r="E568" s="138"/>
      <c r="F568" s="138"/>
      <c r="G568" s="138"/>
      <c r="H568" s="138"/>
      <c r="I568" s="80"/>
      <c r="J568" s="80"/>
      <c r="K568" s="80"/>
      <c r="L568" s="80"/>
      <c r="M568" s="80"/>
      <c r="N568" s="198"/>
      <c r="O568" s="313">
        <v>0.05000000000000002</v>
      </c>
    </row>
    <row r="569" spans="2:15" ht="12.75">
      <c r="B569" s="71" t="s">
        <v>633</v>
      </c>
      <c r="E569" s="138"/>
      <c r="F569" s="138"/>
      <c r="G569" s="138"/>
      <c r="H569" s="138"/>
      <c r="I569" s="80"/>
      <c r="J569" s="80"/>
      <c r="K569" s="80"/>
      <c r="L569" s="80"/>
      <c r="M569" s="80"/>
      <c r="N569" s="198"/>
      <c r="O569" s="313">
        <v>0.05000000000000002</v>
      </c>
    </row>
    <row r="570" spans="2:15" ht="12.75">
      <c r="B570" s="71" t="s">
        <v>634</v>
      </c>
      <c r="E570" s="138"/>
      <c r="F570" s="138"/>
      <c r="G570" s="138"/>
      <c r="H570" s="138"/>
      <c r="I570" s="80"/>
      <c r="J570" s="80"/>
      <c r="K570" s="80"/>
      <c r="L570" s="80"/>
      <c r="M570" s="80"/>
      <c r="N570" s="198"/>
      <c r="O570" s="313">
        <v>0.030000000000000016</v>
      </c>
    </row>
    <row r="571" spans="2:15" ht="12.75">
      <c r="B571" s="71" t="s">
        <v>635</v>
      </c>
      <c r="E571" s="138"/>
      <c r="F571" s="138"/>
      <c r="G571" s="138"/>
      <c r="H571" s="138"/>
      <c r="I571" s="80"/>
      <c r="J571" s="80"/>
      <c r="K571" s="80"/>
      <c r="L571" s="80"/>
      <c r="M571" s="80"/>
      <c r="N571" s="198"/>
      <c r="O571" s="313">
        <v>15</v>
      </c>
    </row>
    <row r="572" spans="2:15" ht="12.75">
      <c r="B572" s="71" t="s">
        <v>636</v>
      </c>
      <c r="E572" s="138"/>
      <c r="F572" s="138"/>
      <c r="G572" s="138"/>
      <c r="H572" s="138"/>
      <c r="I572" s="80"/>
      <c r="J572" s="80"/>
      <c r="K572" s="80"/>
      <c r="L572" s="80"/>
      <c r="M572" s="80"/>
      <c r="N572" s="198"/>
      <c r="O572" s="313"/>
    </row>
    <row r="573" spans="2:15" ht="12.75">
      <c r="B573" s="71" t="s">
        <v>637</v>
      </c>
      <c r="E573" s="138"/>
      <c r="F573" s="138"/>
      <c r="G573" s="138"/>
      <c r="H573" s="138"/>
      <c r="I573" s="80"/>
      <c r="J573" s="80"/>
      <c r="K573" s="80"/>
      <c r="L573" s="80"/>
      <c r="M573" s="80"/>
      <c r="N573" s="198"/>
      <c r="O573" s="313">
        <v>0.25</v>
      </c>
    </row>
    <row r="574" spans="2:15" ht="12.75">
      <c r="B574" s="71" t="s">
        <v>47</v>
      </c>
      <c r="E574" s="138"/>
      <c r="F574" s="138"/>
      <c r="G574" s="138"/>
      <c r="H574" s="138"/>
      <c r="I574" s="80"/>
      <c r="J574" s="80"/>
      <c r="K574" s="80"/>
      <c r="L574" s="80"/>
      <c r="M574" s="80"/>
      <c r="N574" s="198"/>
      <c r="O574" s="313">
        <v>0.66</v>
      </c>
    </row>
    <row r="575" spans="2:15" ht="12.75">
      <c r="B575" s="71" t="s">
        <v>611</v>
      </c>
      <c r="E575" s="138"/>
      <c r="F575" s="138"/>
      <c r="G575" s="138"/>
      <c r="H575" s="138"/>
      <c r="I575" s="80"/>
      <c r="J575" s="80"/>
      <c r="K575" s="80"/>
      <c r="L575" s="80"/>
      <c r="M575" s="80"/>
      <c r="N575" s="198"/>
      <c r="O575" s="313">
        <v>2</v>
      </c>
    </row>
    <row r="576" spans="5:14" ht="12.75">
      <c r="E576" s="138"/>
      <c r="F576" s="138"/>
      <c r="G576" s="138"/>
      <c r="H576" s="138"/>
      <c r="I576" s="80"/>
      <c r="J576" s="80"/>
      <c r="K576" s="80"/>
      <c r="L576" s="80"/>
      <c r="M576" s="80"/>
      <c r="N576" s="198"/>
    </row>
    <row r="577" spans="2:15" ht="12.75">
      <c r="B577" s="151" t="s">
        <v>640</v>
      </c>
      <c r="E577" s="138"/>
      <c r="F577" s="138"/>
      <c r="G577" s="138"/>
      <c r="H577" s="138"/>
      <c r="I577" s="80"/>
      <c r="J577" s="80"/>
      <c r="K577" s="80"/>
      <c r="L577" s="80"/>
      <c r="M577" s="80"/>
      <c r="N577" s="198"/>
      <c r="O577" s="76">
        <v>0.0199</v>
      </c>
    </row>
    <row r="578" spans="2:15" ht="12.75">
      <c r="B578" s="151" t="s">
        <v>648</v>
      </c>
      <c r="E578" s="138"/>
      <c r="F578" s="138"/>
      <c r="G578" s="138"/>
      <c r="H578" s="138"/>
      <c r="I578" s="80"/>
      <c r="J578" s="80"/>
      <c r="K578" s="80"/>
      <c r="L578" s="80"/>
      <c r="M578" s="80"/>
      <c r="N578" s="198"/>
      <c r="O578" s="76">
        <v>0.023</v>
      </c>
    </row>
    <row r="579" spans="5:14" ht="12.75">
      <c r="E579" s="138"/>
      <c r="F579" s="138"/>
      <c r="G579" s="138"/>
      <c r="H579" s="138"/>
      <c r="I579" s="80"/>
      <c r="J579" s="80"/>
      <c r="K579" s="80"/>
      <c r="L579" s="80"/>
      <c r="M579" s="80"/>
      <c r="N579" s="198"/>
    </row>
    <row r="580" spans="5:14" ht="12.75">
      <c r="E580" s="138"/>
      <c r="F580" s="138"/>
      <c r="G580" s="138"/>
      <c r="H580" s="138"/>
      <c r="I580" s="80"/>
      <c r="J580" s="80"/>
      <c r="K580" s="80"/>
      <c r="L580" s="80"/>
      <c r="M580" s="80"/>
      <c r="N580" s="198"/>
    </row>
    <row r="581" spans="5:14" ht="12.75">
      <c r="E581" s="138"/>
      <c r="F581" s="138"/>
      <c r="G581" s="138"/>
      <c r="H581" s="138"/>
      <c r="I581" s="80"/>
      <c r="J581" s="80"/>
      <c r="K581" s="80"/>
      <c r="L581" s="80"/>
      <c r="M581" s="80"/>
      <c r="N581" s="198"/>
    </row>
    <row r="582" spans="5:14" ht="12.75">
      <c r="E582" s="138"/>
      <c r="F582" s="138"/>
      <c r="G582" s="138"/>
      <c r="H582" s="138"/>
      <c r="I582" s="80"/>
      <c r="J582" s="80"/>
      <c r="K582" s="80"/>
      <c r="L582" s="80"/>
      <c r="M582" s="80"/>
      <c r="N582" s="198"/>
    </row>
    <row r="583" spans="5:14" ht="12.75">
      <c r="E583" s="138"/>
      <c r="F583" s="138"/>
      <c r="G583" s="138"/>
      <c r="H583" s="138"/>
      <c r="I583" s="80"/>
      <c r="J583" s="80"/>
      <c r="K583" s="80"/>
      <c r="L583" s="80"/>
      <c r="M583" s="80"/>
      <c r="N583" s="198"/>
    </row>
    <row r="584" spans="5:14" ht="12.75">
      <c r="E584" s="138"/>
      <c r="F584" s="138"/>
      <c r="G584" s="138"/>
      <c r="H584" s="138"/>
      <c r="I584" s="80"/>
      <c r="J584" s="80"/>
      <c r="K584" s="80"/>
      <c r="L584" s="80"/>
      <c r="M584" s="80"/>
      <c r="N584" s="198"/>
    </row>
    <row r="585" spans="5:14" ht="12.75">
      <c r="E585" s="138"/>
      <c r="F585" s="138"/>
      <c r="G585" s="138"/>
      <c r="H585" s="138"/>
      <c r="I585" s="80"/>
      <c r="J585" s="80"/>
      <c r="K585" s="80"/>
      <c r="L585" s="80"/>
      <c r="M585" s="80"/>
      <c r="N585" s="198"/>
    </row>
    <row r="586" spans="5:14" ht="12.75">
      <c r="E586" s="138"/>
      <c r="F586" s="138"/>
      <c r="G586" s="138"/>
      <c r="H586" s="138"/>
      <c r="I586" s="80"/>
      <c r="J586" s="80"/>
      <c r="K586" s="80"/>
      <c r="L586" s="80"/>
      <c r="M586" s="80"/>
      <c r="N586" s="198"/>
    </row>
    <row r="587" spans="5:14" ht="12.75">
      <c r="E587" s="138"/>
      <c r="F587" s="138"/>
      <c r="G587" s="138"/>
      <c r="H587" s="138"/>
      <c r="I587" s="80"/>
      <c r="J587" s="80"/>
      <c r="K587" s="80"/>
      <c r="L587" s="80"/>
      <c r="M587" s="80"/>
      <c r="N587" s="198"/>
    </row>
    <row r="588" spans="5:14" ht="12.75">
      <c r="E588" s="138"/>
      <c r="F588" s="138"/>
      <c r="G588" s="138"/>
      <c r="H588" s="138"/>
      <c r="I588" s="80"/>
      <c r="J588" s="80"/>
      <c r="K588" s="80"/>
      <c r="L588" s="80"/>
      <c r="M588" s="80"/>
      <c r="N588" s="198"/>
    </row>
    <row r="589" spans="5:14" ht="12.75">
      <c r="E589" s="138"/>
      <c r="F589" s="138"/>
      <c r="G589" s="138"/>
      <c r="H589" s="138"/>
      <c r="I589" s="80"/>
      <c r="J589" s="80"/>
      <c r="K589" s="80"/>
      <c r="L589" s="80"/>
      <c r="M589" s="80"/>
      <c r="N589" s="198"/>
    </row>
    <row r="590" spans="5:14" ht="12.75">
      <c r="E590" s="138"/>
      <c r="F590" s="138"/>
      <c r="G590" s="138"/>
      <c r="H590" s="138"/>
      <c r="I590" s="80"/>
      <c r="J590" s="80"/>
      <c r="K590" s="80"/>
      <c r="L590" s="80"/>
      <c r="M590" s="80"/>
      <c r="N590" s="198"/>
    </row>
    <row r="591" spans="5:14" ht="12.75">
      <c r="E591" s="138"/>
      <c r="F591" s="138"/>
      <c r="G591" s="138"/>
      <c r="H591" s="138"/>
      <c r="I591" s="80"/>
      <c r="J591" s="80"/>
      <c r="K591" s="80"/>
      <c r="L591" s="80"/>
      <c r="M591" s="80"/>
      <c r="N591" s="198"/>
    </row>
    <row r="592" spans="5:14" ht="12.75">
      <c r="E592" s="138"/>
      <c r="F592" s="138"/>
      <c r="G592" s="138"/>
      <c r="H592" s="138"/>
      <c r="I592" s="80"/>
      <c r="J592" s="80"/>
      <c r="K592" s="80"/>
      <c r="L592" s="80"/>
      <c r="M592" s="80"/>
      <c r="N592" s="198"/>
    </row>
    <row r="593" spans="5:14" ht="12.75">
      <c r="E593" s="138"/>
      <c r="F593" s="138"/>
      <c r="G593" s="138"/>
      <c r="H593" s="138"/>
      <c r="I593" s="80"/>
      <c r="J593" s="80"/>
      <c r="K593" s="80"/>
      <c r="L593" s="80"/>
      <c r="M593" s="80"/>
      <c r="N593" s="198"/>
    </row>
    <row r="594" spans="5:14" ht="12.75">
      <c r="E594" s="138"/>
      <c r="F594" s="138"/>
      <c r="G594" s="138"/>
      <c r="H594" s="138"/>
      <c r="I594" s="80"/>
      <c r="J594" s="80"/>
      <c r="K594" s="80"/>
      <c r="L594" s="80"/>
      <c r="M594" s="80"/>
      <c r="N594" s="198"/>
    </row>
    <row r="595" spans="5:14" ht="12.75">
      <c r="E595" s="138"/>
      <c r="F595" s="138"/>
      <c r="G595" s="138"/>
      <c r="H595" s="138"/>
      <c r="I595" s="80"/>
      <c r="J595" s="80"/>
      <c r="K595" s="80"/>
      <c r="L595" s="80"/>
      <c r="M595" s="80"/>
      <c r="N595" s="198"/>
    </row>
    <row r="596" spans="5:14" ht="12.75">
      <c r="E596" s="138"/>
      <c r="F596" s="138"/>
      <c r="G596" s="138"/>
      <c r="H596" s="138"/>
      <c r="I596" s="80"/>
      <c r="J596" s="80"/>
      <c r="K596" s="80"/>
      <c r="L596" s="80"/>
      <c r="M596" s="80"/>
      <c r="N596" s="198"/>
    </row>
    <row r="597" spans="5:14" ht="12.75">
      <c r="E597" s="138"/>
      <c r="F597" s="138"/>
      <c r="G597" s="138"/>
      <c r="H597" s="138"/>
      <c r="I597" s="80"/>
      <c r="J597" s="80"/>
      <c r="K597" s="80"/>
      <c r="L597" s="80"/>
      <c r="M597" s="80"/>
      <c r="N597" s="198"/>
    </row>
    <row r="598" spans="5:14" ht="12.75">
      <c r="E598" s="138"/>
      <c r="F598" s="138"/>
      <c r="G598" s="138"/>
      <c r="H598" s="138"/>
      <c r="I598" s="80"/>
      <c r="J598" s="80"/>
      <c r="K598" s="80"/>
      <c r="L598" s="80"/>
      <c r="M598" s="80"/>
      <c r="N598" s="198"/>
    </row>
    <row r="599" spans="5:14" ht="12.75">
      <c r="E599" s="138"/>
      <c r="F599" s="138"/>
      <c r="G599" s="138"/>
      <c r="H599" s="138"/>
      <c r="I599" s="80"/>
      <c r="J599" s="80"/>
      <c r="K599" s="80"/>
      <c r="L599" s="80"/>
      <c r="M599" s="80"/>
      <c r="N599" s="198"/>
    </row>
    <row r="600" spans="5:14" ht="12.75">
      <c r="E600" s="138"/>
      <c r="F600" s="138"/>
      <c r="G600" s="138"/>
      <c r="H600" s="138"/>
      <c r="I600" s="80"/>
      <c r="J600" s="80"/>
      <c r="K600" s="80"/>
      <c r="L600" s="80"/>
      <c r="M600" s="80"/>
      <c r="N600" s="198"/>
    </row>
    <row r="601" spans="5:14" ht="12.75">
      <c r="E601" s="138"/>
      <c r="F601" s="138"/>
      <c r="G601" s="138"/>
      <c r="H601" s="138"/>
      <c r="I601" s="80"/>
      <c r="J601" s="80"/>
      <c r="K601" s="80"/>
      <c r="L601" s="80"/>
      <c r="M601" s="80"/>
      <c r="N601" s="198"/>
    </row>
    <row r="602" spans="5:14" ht="12.75">
      <c r="E602" s="138"/>
      <c r="F602" s="138"/>
      <c r="G602" s="138"/>
      <c r="H602" s="138"/>
      <c r="I602" s="80"/>
      <c r="J602" s="80"/>
      <c r="K602" s="80"/>
      <c r="L602" s="80"/>
      <c r="M602" s="80"/>
      <c r="N602" s="198"/>
    </row>
    <row r="603" spans="5:14" ht="12.75">
      <c r="E603" s="138"/>
      <c r="F603" s="138"/>
      <c r="G603" s="138"/>
      <c r="H603" s="138"/>
      <c r="I603" s="80"/>
      <c r="J603" s="80"/>
      <c r="K603" s="80"/>
      <c r="L603" s="80"/>
      <c r="M603" s="80"/>
      <c r="N603" s="198"/>
    </row>
    <row r="604" spans="5:14" ht="12.75">
      <c r="E604" s="138"/>
      <c r="F604" s="138"/>
      <c r="G604" s="138"/>
      <c r="H604" s="138"/>
      <c r="I604" s="80"/>
      <c r="J604" s="80"/>
      <c r="K604" s="80"/>
      <c r="L604" s="80"/>
      <c r="M604" s="80"/>
      <c r="N604" s="198"/>
    </row>
    <row r="605" spans="5:14" ht="12.75">
      <c r="E605" s="138"/>
      <c r="F605" s="138"/>
      <c r="G605" s="138"/>
      <c r="H605" s="138"/>
      <c r="I605" s="80"/>
      <c r="J605" s="80"/>
      <c r="K605" s="80"/>
      <c r="L605" s="80"/>
      <c r="M605" s="80"/>
      <c r="N605" s="198"/>
    </row>
    <row r="606" spans="5:14" ht="12.75">
      <c r="E606" s="138"/>
      <c r="F606" s="138"/>
      <c r="G606" s="138"/>
      <c r="H606" s="138"/>
      <c r="I606" s="80"/>
      <c r="J606" s="80"/>
      <c r="K606" s="80"/>
      <c r="L606" s="80"/>
      <c r="M606" s="80"/>
      <c r="N606" s="198"/>
    </row>
    <row r="607" spans="5:14" ht="12.75">
      <c r="E607" s="138"/>
      <c r="F607" s="138"/>
      <c r="G607" s="138"/>
      <c r="H607" s="138"/>
      <c r="I607" s="80"/>
      <c r="J607" s="80"/>
      <c r="K607" s="80"/>
      <c r="L607" s="80"/>
      <c r="M607" s="80"/>
      <c r="N607" s="198"/>
    </row>
    <row r="608" spans="5:14" ht="12.75">
      <c r="E608" s="138"/>
      <c r="F608" s="138"/>
      <c r="G608" s="138"/>
      <c r="H608" s="138"/>
      <c r="I608" s="80"/>
      <c r="J608" s="80"/>
      <c r="K608" s="80"/>
      <c r="L608" s="80"/>
      <c r="M608" s="80"/>
      <c r="N608" s="198"/>
    </row>
    <row r="609" spans="5:14" ht="12.75">
      <c r="E609" s="138"/>
      <c r="F609" s="138"/>
      <c r="G609" s="138"/>
      <c r="H609" s="138"/>
      <c r="I609" s="80"/>
      <c r="J609" s="80"/>
      <c r="K609" s="80"/>
      <c r="L609" s="80"/>
      <c r="M609" s="80"/>
      <c r="N609" s="198"/>
    </row>
    <row r="610" spans="5:14" ht="12.75">
      <c r="E610" s="138"/>
      <c r="F610" s="138"/>
      <c r="G610" s="138"/>
      <c r="H610" s="138"/>
      <c r="I610" s="80"/>
      <c r="J610" s="80"/>
      <c r="K610" s="80"/>
      <c r="L610" s="80"/>
      <c r="M610" s="80"/>
      <c r="N610" s="198"/>
    </row>
    <row r="611" spans="5:14" ht="12.75">
      <c r="E611" s="138"/>
      <c r="F611" s="138"/>
      <c r="G611" s="138"/>
      <c r="H611" s="138"/>
      <c r="I611" s="80"/>
      <c r="J611" s="80"/>
      <c r="K611" s="80"/>
      <c r="L611" s="80"/>
      <c r="M611" s="80"/>
      <c r="N611" s="198"/>
    </row>
    <row r="612" spans="5:14" ht="12.75">
      <c r="E612" s="138"/>
      <c r="F612" s="138"/>
      <c r="G612" s="138"/>
      <c r="H612" s="138"/>
      <c r="I612" s="80"/>
      <c r="J612" s="80"/>
      <c r="K612" s="80"/>
      <c r="L612" s="80"/>
      <c r="M612" s="80"/>
      <c r="N612" s="198"/>
    </row>
    <row r="613" spans="5:14" ht="12.75">
      <c r="E613" s="138"/>
      <c r="F613" s="138"/>
      <c r="G613" s="138"/>
      <c r="H613" s="138"/>
      <c r="I613" s="80"/>
      <c r="J613" s="80"/>
      <c r="K613" s="80"/>
      <c r="L613" s="80"/>
      <c r="M613" s="80"/>
      <c r="N613" s="198"/>
    </row>
    <row r="614" spans="5:14" ht="12.75">
      <c r="E614" s="138"/>
      <c r="F614" s="138"/>
      <c r="G614" s="138"/>
      <c r="H614" s="138"/>
      <c r="I614" s="80"/>
      <c r="J614" s="80"/>
      <c r="K614" s="80"/>
      <c r="L614" s="80"/>
      <c r="M614" s="80"/>
      <c r="N614" s="198"/>
    </row>
    <row r="615" spans="5:14" ht="12.75">
      <c r="E615" s="138"/>
      <c r="F615" s="138"/>
      <c r="G615" s="138"/>
      <c r="H615" s="138"/>
      <c r="I615" s="80"/>
      <c r="J615" s="80"/>
      <c r="K615" s="80"/>
      <c r="L615" s="80"/>
      <c r="M615" s="80"/>
      <c r="N615" s="198"/>
    </row>
    <row r="616" spans="5:14" ht="12.75">
      <c r="E616" s="138"/>
      <c r="F616" s="138"/>
      <c r="G616" s="138"/>
      <c r="H616" s="138"/>
      <c r="I616" s="80"/>
      <c r="J616" s="80"/>
      <c r="K616" s="80"/>
      <c r="L616" s="80"/>
      <c r="M616" s="80"/>
      <c r="N616" s="198"/>
    </row>
    <row r="617" spans="5:14" ht="12.75">
      <c r="E617" s="138"/>
      <c r="F617" s="138"/>
      <c r="G617" s="138"/>
      <c r="H617" s="138"/>
      <c r="I617" s="80"/>
      <c r="J617" s="80"/>
      <c r="K617" s="80"/>
      <c r="L617" s="80"/>
      <c r="M617" s="80"/>
      <c r="N617" s="198"/>
    </row>
    <row r="618" spans="5:14" ht="12.75">
      <c r="E618" s="138"/>
      <c r="F618" s="138"/>
      <c r="G618" s="138"/>
      <c r="H618" s="138"/>
      <c r="I618" s="80"/>
      <c r="J618" s="80"/>
      <c r="K618" s="80"/>
      <c r="L618" s="80"/>
      <c r="M618" s="80"/>
      <c r="N618" s="198"/>
    </row>
    <row r="619" spans="5:14" ht="12.75">
      <c r="E619" s="138"/>
      <c r="F619" s="138"/>
      <c r="G619" s="138"/>
      <c r="H619" s="138"/>
      <c r="I619" s="80"/>
      <c r="J619" s="80"/>
      <c r="K619" s="80"/>
      <c r="L619" s="80"/>
      <c r="M619" s="80"/>
      <c r="N619" s="198"/>
    </row>
    <row r="620" spans="5:14" ht="12.75">
      <c r="E620" s="138"/>
      <c r="F620" s="138"/>
      <c r="G620" s="138"/>
      <c r="H620" s="138"/>
      <c r="I620" s="80"/>
      <c r="J620" s="80"/>
      <c r="K620" s="80"/>
      <c r="L620" s="80"/>
      <c r="M620" s="80"/>
      <c r="N620" s="198"/>
    </row>
    <row r="621" spans="5:14" ht="12.75">
      <c r="E621" s="138"/>
      <c r="F621" s="138"/>
      <c r="G621" s="138"/>
      <c r="H621" s="138"/>
      <c r="I621" s="80"/>
      <c r="J621" s="80"/>
      <c r="K621" s="80"/>
      <c r="L621" s="80"/>
      <c r="M621" s="80"/>
      <c r="N621" s="198"/>
    </row>
    <row r="622" spans="5:14" ht="12.75">
      <c r="E622" s="138"/>
      <c r="F622" s="138"/>
      <c r="G622" s="138"/>
      <c r="H622" s="138"/>
      <c r="I622" s="80"/>
      <c r="J622" s="80"/>
      <c r="K622" s="80"/>
      <c r="L622" s="80"/>
      <c r="M622" s="80"/>
      <c r="N622" s="198"/>
    </row>
    <row r="623" spans="5:14" ht="12.75">
      <c r="E623" s="138"/>
      <c r="F623" s="138"/>
      <c r="G623" s="138"/>
      <c r="H623" s="138"/>
      <c r="I623" s="80"/>
      <c r="J623" s="80"/>
      <c r="K623" s="80"/>
      <c r="L623" s="80"/>
      <c r="M623" s="80"/>
      <c r="N623" s="198"/>
    </row>
    <row r="624" spans="5:14" ht="12.75">
      <c r="E624" s="138"/>
      <c r="F624" s="138"/>
      <c r="G624" s="138"/>
      <c r="H624" s="138"/>
      <c r="I624" s="80"/>
      <c r="J624" s="80"/>
      <c r="K624" s="80"/>
      <c r="L624" s="80"/>
      <c r="M624" s="80"/>
      <c r="N624" s="198"/>
    </row>
    <row r="625" spans="5:14" ht="12.75">
      <c r="E625" s="138"/>
      <c r="F625" s="138"/>
      <c r="G625" s="138"/>
      <c r="H625" s="138"/>
      <c r="I625" s="80"/>
      <c r="J625" s="80"/>
      <c r="K625" s="80"/>
      <c r="L625" s="80"/>
      <c r="M625" s="80"/>
      <c r="N625" s="198"/>
    </row>
    <row r="626" spans="5:14" ht="12.75">
      <c r="E626" s="138"/>
      <c r="F626" s="138"/>
      <c r="G626" s="138"/>
      <c r="H626" s="138"/>
      <c r="I626" s="80"/>
      <c r="J626" s="80"/>
      <c r="K626" s="80"/>
      <c r="L626" s="80"/>
      <c r="M626" s="80"/>
      <c r="N626" s="198"/>
    </row>
    <row r="627" spans="5:14" ht="12.75">
      <c r="E627" s="138"/>
      <c r="F627" s="138"/>
      <c r="G627" s="138"/>
      <c r="H627" s="138"/>
      <c r="I627" s="80"/>
      <c r="J627" s="80"/>
      <c r="K627" s="80"/>
      <c r="L627" s="80"/>
      <c r="M627" s="80"/>
      <c r="N627" s="198"/>
    </row>
    <row r="628" spans="5:14" ht="12.75">
      <c r="E628" s="138"/>
      <c r="F628" s="138"/>
      <c r="G628" s="138"/>
      <c r="H628" s="138"/>
      <c r="I628" s="80"/>
      <c r="J628" s="80"/>
      <c r="K628" s="80"/>
      <c r="L628" s="80"/>
      <c r="M628" s="80"/>
      <c r="N628" s="198"/>
    </row>
    <row r="629" spans="5:14" ht="12.75">
      <c r="E629" s="138"/>
      <c r="F629" s="138"/>
      <c r="G629" s="138"/>
      <c r="H629" s="138"/>
      <c r="I629" s="80"/>
      <c r="J629" s="80"/>
      <c r="K629" s="80"/>
      <c r="L629" s="80"/>
      <c r="M629" s="80"/>
      <c r="N629" s="198"/>
    </row>
    <row r="630" spans="5:14" ht="12.75">
      <c r="E630" s="138"/>
      <c r="F630" s="138"/>
      <c r="G630" s="138"/>
      <c r="H630" s="138"/>
      <c r="I630" s="80"/>
      <c r="J630" s="80"/>
      <c r="K630" s="80"/>
      <c r="L630" s="80"/>
      <c r="M630" s="80"/>
      <c r="N630" s="198"/>
    </row>
    <row r="631" spans="5:14" ht="12.75">
      <c r="E631" s="138"/>
      <c r="F631" s="138"/>
      <c r="G631" s="138"/>
      <c r="H631" s="138"/>
      <c r="I631" s="80"/>
      <c r="J631" s="80"/>
      <c r="K631" s="80"/>
      <c r="L631" s="80"/>
      <c r="M631" s="80"/>
      <c r="N631" s="198"/>
    </row>
    <row r="632" spans="5:14" ht="12.75">
      <c r="E632" s="138"/>
      <c r="F632" s="138"/>
      <c r="G632" s="138"/>
      <c r="H632" s="138"/>
      <c r="I632" s="80"/>
      <c r="J632" s="80"/>
      <c r="K632" s="80"/>
      <c r="L632" s="80"/>
      <c r="M632" s="80"/>
      <c r="N632" s="198"/>
    </row>
    <row r="633" spans="5:14" ht="12.75">
      <c r="E633" s="138"/>
      <c r="F633" s="138"/>
      <c r="G633" s="138"/>
      <c r="H633" s="138"/>
      <c r="I633" s="80"/>
      <c r="J633" s="80"/>
      <c r="K633" s="80"/>
      <c r="L633" s="80"/>
      <c r="M633" s="80"/>
      <c r="N633" s="198"/>
    </row>
    <row r="634" spans="5:14" ht="12.75">
      <c r="E634" s="138"/>
      <c r="F634" s="138"/>
      <c r="G634" s="138"/>
      <c r="H634" s="138"/>
      <c r="I634" s="80"/>
      <c r="J634" s="80"/>
      <c r="K634" s="80"/>
      <c r="L634" s="80"/>
      <c r="M634" s="80"/>
      <c r="N634" s="198"/>
    </row>
    <row r="635" spans="5:14" ht="12.75">
      <c r="E635" s="138"/>
      <c r="F635" s="138"/>
      <c r="G635" s="138"/>
      <c r="H635" s="138"/>
      <c r="I635" s="80"/>
      <c r="J635" s="80"/>
      <c r="K635" s="80"/>
      <c r="L635" s="80"/>
      <c r="M635" s="80"/>
      <c r="N635" s="198"/>
    </row>
    <row r="636" spans="5:14" ht="12.75">
      <c r="E636" s="138"/>
      <c r="F636" s="138"/>
      <c r="G636" s="138"/>
      <c r="H636" s="138"/>
      <c r="I636" s="80"/>
      <c r="J636" s="80"/>
      <c r="K636" s="80"/>
      <c r="L636" s="80"/>
      <c r="M636" s="80"/>
      <c r="N636" s="198"/>
    </row>
    <row r="637" spans="5:14" ht="12.75">
      <c r="E637" s="138"/>
      <c r="F637" s="138"/>
      <c r="G637" s="138"/>
      <c r="H637" s="138"/>
      <c r="I637" s="80"/>
      <c r="J637" s="80"/>
      <c r="K637" s="80"/>
      <c r="L637" s="80"/>
      <c r="M637" s="80"/>
      <c r="N637" s="198"/>
    </row>
    <row r="638" spans="5:14" ht="12.75">
      <c r="E638" s="138"/>
      <c r="F638" s="138"/>
      <c r="G638" s="138"/>
      <c r="H638" s="138"/>
      <c r="I638" s="80"/>
      <c r="J638" s="80"/>
      <c r="K638" s="80"/>
      <c r="L638" s="80"/>
      <c r="M638" s="80"/>
      <c r="N638" s="198"/>
    </row>
    <row r="639" spans="5:14" ht="12.75">
      <c r="E639" s="138"/>
      <c r="F639" s="138"/>
      <c r="G639" s="138"/>
      <c r="H639" s="138"/>
      <c r="I639" s="80"/>
      <c r="J639" s="80"/>
      <c r="K639" s="80"/>
      <c r="L639" s="80"/>
      <c r="M639" s="80"/>
      <c r="N639" s="198"/>
    </row>
    <row r="640" spans="5:14" ht="12.75">
      <c r="E640" s="138"/>
      <c r="F640" s="138"/>
      <c r="G640" s="138"/>
      <c r="H640" s="138"/>
      <c r="I640" s="80"/>
      <c r="J640" s="80"/>
      <c r="K640" s="80"/>
      <c r="L640" s="80"/>
      <c r="M640" s="80"/>
      <c r="N640" s="198"/>
    </row>
    <row r="641" spans="5:14" ht="12.75">
      <c r="E641" s="138"/>
      <c r="F641" s="138"/>
      <c r="G641" s="138"/>
      <c r="H641" s="138"/>
      <c r="I641" s="80"/>
      <c r="J641" s="80"/>
      <c r="K641" s="80"/>
      <c r="L641" s="80"/>
      <c r="M641" s="80"/>
      <c r="N641" s="198"/>
    </row>
    <row r="642" spans="5:14" ht="12.75">
      <c r="E642" s="138"/>
      <c r="F642" s="138"/>
      <c r="G642" s="138"/>
      <c r="H642" s="138"/>
      <c r="I642" s="80"/>
      <c r="J642" s="80"/>
      <c r="K642" s="80"/>
      <c r="L642" s="80"/>
      <c r="M642" s="80"/>
      <c r="N642" s="198"/>
    </row>
    <row r="643" spans="5:14" ht="12.75">
      <c r="E643" s="138"/>
      <c r="F643" s="138"/>
      <c r="G643" s="138"/>
      <c r="H643" s="138"/>
      <c r="I643" s="80"/>
      <c r="J643" s="80"/>
      <c r="K643" s="80"/>
      <c r="L643" s="80"/>
      <c r="M643" s="80"/>
      <c r="N643" s="198"/>
    </row>
    <row r="644" spans="5:14" ht="12.75">
      <c r="E644" s="138"/>
      <c r="F644" s="138"/>
      <c r="G644" s="138"/>
      <c r="H644" s="138"/>
      <c r="I644" s="80"/>
      <c r="J644" s="80"/>
      <c r="K644" s="80"/>
      <c r="L644" s="80"/>
      <c r="M644" s="80"/>
      <c r="N644" s="198"/>
    </row>
    <row r="645" spans="5:14" ht="12.75">
      <c r="E645" s="138"/>
      <c r="F645" s="138"/>
      <c r="G645" s="138"/>
      <c r="H645" s="138"/>
      <c r="I645" s="80"/>
      <c r="J645" s="80"/>
      <c r="K645" s="80"/>
      <c r="L645" s="80"/>
      <c r="M645" s="80"/>
      <c r="N645" s="198"/>
    </row>
    <row r="646" spans="5:14" ht="12.75">
      <c r="E646" s="138"/>
      <c r="F646" s="138"/>
      <c r="G646" s="138"/>
      <c r="H646" s="138"/>
      <c r="I646" s="80"/>
      <c r="J646" s="80"/>
      <c r="K646" s="80"/>
      <c r="L646" s="80"/>
      <c r="M646" s="80"/>
      <c r="N646" s="198"/>
    </row>
    <row r="647" spans="5:14" ht="12.75">
      <c r="E647" s="138"/>
      <c r="F647" s="138"/>
      <c r="G647" s="138"/>
      <c r="H647" s="138"/>
      <c r="I647" s="80"/>
      <c r="J647" s="80"/>
      <c r="K647" s="80"/>
      <c r="L647" s="80"/>
      <c r="M647" s="80"/>
      <c r="N647" s="198"/>
    </row>
    <row r="648" spans="5:14" ht="12.75">
      <c r="E648" s="138"/>
      <c r="F648" s="138"/>
      <c r="G648" s="138"/>
      <c r="H648" s="138"/>
      <c r="I648" s="80"/>
      <c r="J648" s="80"/>
      <c r="K648" s="80"/>
      <c r="L648" s="80"/>
      <c r="M648" s="80"/>
      <c r="N648" s="198"/>
    </row>
    <row r="649" spans="5:14" ht="12.75">
      <c r="E649" s="138"/>
      <c r="F649" s="138"/>
      <c r="G649" s="138"/>
      <c r="H649" s="138"/>
      <c r="I649" s="80"/>
      <c r="J649" s="80"/>
      <c r="K649" s="80"/>
      <c r="L649" s="80"/>
      <c r="M649" s="80"/>
      <c r="N649" s="198"/>
    </row>
    <row r="650" spans="5:14" ht="12.75">
      <c r="E650" s="138"/>
      <c r="F650" s="138"/>
      <c r="G650" s="138"/>
      <c r="H650" s="138"/>
      <c r="I650" s="80"/>
      <c r="J650" s="80"/>
      <c r="K650" s="80"/>
      <c r="L650" s="80"/>
      <c r="M650" s="80"/>
      <c r="N650" s="198"/>
    </row>
    <row r="651" spans="5:14" ht="12.75">
      <c r="E651" s="138"/>
      <c r="F651" s="138"/>
      <c r="G651" s="138"/>
      <c r="H651" s="138"/>
      <c r="I651" s="80"/>
      <c r="J651" s="80"/>
      <c r="K651" s="80"/>
      <c r="L651" s="80"/>
      <c r="M651" s="80"/>
      <c r="N651" s="198"/>
    </row>
    <row r="652" spans="5:14" ht="12.75">
      <c r="E652" s="138"/>
      <c r="F652" s="138"/>
      <c r="G652" s="138"/>
      <c r="H652" s="138"/>
      <c r="I652" s="80"/>
      <c r="J652" s="80"/>
      <c r="K652" s="80"/>
      <c r="L652" s="80"/>
      <c r="M652" s="80"/>
      <c r="N652" s="198"/>
    </row>
    <row r="653" spans="5:14" ht="12.75">
      <c r="E653" s="138"/>
      <c r="F653" s="138"/>
      <c r="G653" s="138"/>
      <c r="H653" s="138"/>
      <c r="I653" s="80"/>
      <c r="J653" s="80"/>
      <c r="K653" s="80"/>
      <c r="L653" s="80"/>
      <c r="M653" s="80"/>
      <c r="N653" s="198"/>
    </row>
    <row r="654" spans="5:14" ht="12.75">
      <c r="E654" s="138"/>
      <c r="F654" s="138"/>
      <c r="G654" s="138"/>
      <c r="H654" s="138"/>
      <c r="I654" s="80"/>
      <c r="J654" s="80"/>
      <c r="K654" s="80"/>
      <c r="L654" s="80"/>
      <c r="M654" s="80"/>
      <c r="N654" s="198"/>
    </row>
    <row r="655" spans="5:14" ht="12.75">
      <c r="E655" s="138"/>
      <c r="F655" s="138"/>
      <c r="G655" s="138"/>
      <c r="H655" s="138"/>
      <c r="I655" s="80"/>
      <c r="J655" s="80"/>
      <c r="K655" s="80"/>
      <c r="L655" s="80"/>
      <c r="M655" s="80"/>
      <c r="N655" s="198"/>
    </row>
    <row r="656" spans="5:14" ht="12.75">
      <c r="E656" s="138"/>
      <c r="F656" s="138"/>
      <c r="G656" s="138"/>
      <c r="H656" s="138"/>
      <c r="I656" s="80"/>
      <c r="J656" s="80"/>
      <c r="K656" s="80"/>
      <c r="L656" s="80"/>
      <c r="M656" s="80"/>
      <c r="N656" s="198"/>
    </row>
    <row r="657" spans="5:14" ht="12.75">
      <c r="E657" s="138"/>
      <c r="F657" s="138"/>
      <c r="G657" s="138"/>
      <c r="H657" s="138"/>
      <c r="I657" s="80"/>
      <c r="J657" s="80"/>
      <c r="K657" s="80"/>
      <c r="L657" s="80"/>
      <c r="M657" s="80"/>
      <c r="N657" s="198"/>
    </row>
    <row r="658" spans="5:14" ht="12.75">
      <c r="E658" s="138"/>
      <c r="F658" s="138"/>
      <c r="G658" s="138"/>
      <c r="H658" s="138"/>
      <c r="I658" s="80"/>
      <c r="J658" s="80"/>
      <c r="K658" s="80"/>
      <c r="L658" s="80"/>
      <c r="M658" s="80"/>
      <c r="N658" s="198"/>
    </row>
    <row r="659" spans="5:14" ht="12.75">
      <c r="E659" s="138"/>
      <c r="F659" s="138"/>
      <c r="G659" s="138"/>
      <c r="H659" s="138"/>
      <c r="I659" s="80"/>
      <c r="J659" s="80"/>
      <c r="K659" s="80"/>
      <c r="L659" s="80"/>
      <c r="M659" s="80"/>
      <c r="N659" s="198"/>
    </row>
    <row r="660" spans="5:14" ht="12.75">
      <c r="E660" s="138"/>
      <c r="F660" s="138"/>
      <c r="G660" s="138"/>
      <c r="H660" s="138"/>
      <c r="I660" s="80"/>
      <c r="J660" s="80"/>
      <c r="K660" s="80"/>
      <c r="L660" s="80"/>
      <c r="M660" s="80"/>
      <c r="N660" s="198"/>
    </row>
    <row r="661" spans="5:14" ht="12.75">
      <c r="E661" s="138"/>
      <c r="F661" s="138"/>
      <c r="G661" s="138"/>
      <c r="H661" s="138"/>
      <c r="I661" s="80"/>
      <c r="J661" s="80"/>
      <c r="K661" s="80"/>
      <c r="L661" s="80"/>
      <c r="M661" s="80"/>
      <c r="N661" s="198"/>
    </row>
    <row r="662" spans="5:14" ht="12.75">
      <c r="E662" s="138"/>
      <c r="F662" s="138"/>
      <c r="G662" s="138"/>
      <c r="H662" s="138"/>
      <c r="I662" s="80"/>
      <c r="J662" s="80"/>
      <c r="K662" s="80"/>
      <c r="L662" s="80"/>
      <c r="M662" s="80"/>
      <c r="N662" s="198"/>
    </row>
    <row r="663" spans="5:14" ht="12.75">
      <c r="E663" s="138"/>
      <c r="F663" s="138"/>
      <c r="G663" s="138"/>
      <c r="H663" s="138"/>
      <c r="I663" s="80"/>
      <c r="J663" s="80"/>
      <c r="K663" s="80"/>
      <c r="L663" s="80"/>
      <c r="M663" s="80"/>
      <c r="N663" s="198"/>
    </row>
    <row r="664" spans="5:14" ht="12.75">
      <c r="E664" s="138"/>
      <c r="F664" s="138"/>
      <c r="G664" s="138"/>
      <c r="H664" s="138"/>
      <c r="I664" s="80"/>
      <c r="J664" s="80"/>
      <c r="K664" s="80"/>
      <c r="L664" s="80"/>
      <c r="M664" s="80"/>
      <c r="N664" s="198"/>
    </row>
    <row r="665" spans="5:14" ht="12.75">
      <c r="E665" s="138"/>
      <c r="F665" s="138"/>
      <c r="G665" s="138"/>
      <c r="H665" s="138"/>
      <c r="I665" s="80"/>
      <c r="J665" s="80"/>
      <c r="K665" s="80"/>
      <c r="L665" s="80"/>
      <c r="M665" s="80"/>
      <c r="N665" s="198"/>
    </row>
    <row r="666" spans="5:14" ht="12.75">
      <c r="E666" s="138"/>
      <c r="F666" s="138"/>
      <c r="G666" s="138"/>
      <c r="H666" s="138"/>
      <c r="I666" s="80"/>
      <c r="J666" s="80"/>
      <c r="K666" s="80"/>
      <c r="L666" s="80"/>
      <c r="M666" s="80"/>
      <c r="N666" s="198"/>
    </row>
    <row r="667" spans="5:14" ht="12.75">
      <c r="E667" s="138"/>
      <c r="F667" s="138"/>
      <c r="G667" s="138"/>
      <c r="H667" s="138"/>
      <c r="I667" s="80"/>
      <c r="J667" s="80"/>
      <c r="K667" s="80"/>
      <c r="L667" s="80"/>
      <c r="M667" s="80"/>
      <c r="N667" s="198"/>
    </row>
    <row r="668" spans="5:14" ht="12.75">
      <c r="E668" s="138"/>
      <c r="F668" s="138"/>
      <c r="G668" s="138"/>
      <c r="H668" s="138"/>
      <c r="I668" s="80"/>
      <c r="J668" s="80"/>
      <c r="K668" s="80"/>
      <c r="L668" s="80"/>
      <c r="M668" s="80"/>
      <c r="N668" s="198"/>
    </row>
    <row r="669" spans="5:14" ht="12.75">
      <c r="E669" s="138"/>
      <c r="F669" s="138"/>
      <c r="G669" s="138"/>
      <c r="H669" s="138"/>
      <c r="I669" s="80"/>
      <c r="J669" s="80"/>
      <c r="K669" s="80"/>
      <c r="L669" s="80"/>
      <c r="M669" s="80"/>
      <c r="N669" s="198"/>
    </row>
    <row r="670" spans="5:14" ht="12.75">
      <c r="E670" s="138"/>
      <c r="F670" s="138"/>
      <c r="G670" s="138"/>
      <c r="H670" s="138"/>
      <c r="I670" s="80"/>
      <c r="J670" s="80"/>
      <c r="K670" s="80"/>
      <c r="L670" s="80"/>
      <c r="M670" s="80"/>
      <c r="N670" s="198"/>
    </row>
    <row r="671" spans="5:14" ht="12.75">
      <c r="E671" s="138"/>
      <c r="F671" s="138"/>
      <c r="G671" s="138"/>
      <c r="H671" s="138"/>
      <c r="I671" s="80"/>
      <c r="J671" s="80"/>
      <c r="K671" s="80"/>
      <c r="L671" s="80"/>
      <c r="M671" s="80"/>
      <c r="N671" s="198"/>
    </row>
    <row r="672" spans="5:14" ht="12.75">
      <c r="E672" s="138"/>
      <c r="F672" s="138"/>
      <c r="G672" s="138"/>
      <c r="H672" s="138"/>
      <c r="I672" s="80"/>
      <c r="J672" s="80"/>
      <c r="K672" s="80"/>
      <c r="L672" s="80"/>
      <c r="M672" s="80"/>
      <c r="N672" s="198"/>
    </row>
    <row r="673" spans="5:14" ht="12.75">
      <c r="E673" s="138"/>
      <c r="F673" s="138"/>
      <c r="G673" s="138"/>
      <c r="H673" s="138"/>
      <c r="I673" s="80"/>
      <c r="J673" s="80"/>
      <c r="K673" s="80"/>
      <c r="L673" s="80"/>
      <c r="M673" s="80"/>
      <c r="N673" s="198"/>
    </row>
    <row r="674" spans="5:14" ht="12.75">
      <c r="E674" s="138"/>
      <c r="F674" s="138"/>
      <c r="G674" s="138"/>
      <c r="H674" s="138"/>
      <c r="I674" s="80"/>
      <c r="J674" s="80"/>
      <c r="K674" s="80"/>
      <c r="L674" s="80"/>
      <c r="M674" s="80"/>
      <c r="N674" s="198"/>
    </row>
    <row r="675" spans="5:14" ht="12.75">
      <c r="E675" s="138"/>
      <c r="F675" s="138"/>
      <c r="G675" s="138"/>
      <c r="H675" s="138"/>
      <c r="I675" s="80"/>
      <c r="J675" s="80"/>
      <c r="K675" s="80"/>
      <c r="L675" s="80"/>
      <c r="M675" s="80"/>
      <c r="N675" s="198"/>
    </row>
    <row r="676" spans="5:14" ht="12.75">
      <c r="E676" s="138"/>
      <c r="F676" s="138"/>
      <c r="G676" s="138"/>
      <c r="H676" s="138"/>
      <c r="I676" s="80"/>
      <c r="J676" s="80"/>
      <c r="K676" s="80"/>
      <c r="L676" s="80"/>
      <c r="M676" s="80"/>
      <c r="N676" s="198"/>
    </row>
    <row r="677" spans="5:14" ht="12.75">
      <c r="E677" s="138"/>
      <c r="F677" s="138"/>
      <c r="G677" s="138"/>
      <c r="H677" s="138"/>
      <c r="I677" s="80"/>
      <c r="J677" s="80"/>
      <c r="K677" s="80"/>
      <c r="L677" s="80"/>
      <c r="M677" s="80"/>
      <c r="N677" s="198"/>
    </row>
    <row r="678" spans="5:14" ht="12.75">
      <c r="E678" s="138"/>
      <c r="F678" s="138"/>
      <c r="G678" s="138"/>
      <c r="H678" s="138"/>
      <c r="I678" s="80"/>
      <c r="J678" s="80"/>
      <c r="K678" s="80"/>
      <c r="L678" s="80"/>
      <c r="M678" s="80"/>
      <c r="N678" s="198"/>
    </row>
    <row r="679" spans="5:14" ht="12.75">
      <c r="E679" s="138"/>
      <c r="F679" s="138"/>
      <c r="G679" s="138"/>
      <c r="H679" s="138"/>
      <c r="I679" s="80"/>
      <c r="J679" s="80"/>
      <c r="K679" s="80"/>
      <c r="L679" s="80"/>
      <c r="M679" s="80"/>
      <c r="N679" s="198"/>
    </row>
    <row r="680" spans="5:14" ht="12.75">
      <c r="E680" s="138"/>
      <c r="F680" s="138"/>
      <c r="G680" s="138"/>
      <c r="H680" s="138"/>
      <c r="I680" s="80"/>
      <c r="J680" s="80"/>
      <c r="K680" s="80"/>
      <c r="L680" s="80"/>
      <c r="M680" s="80"/>
      <c r="N680" s="198"/>
    </row>
    <row r="681" spans="5:14" ht="12.75">
      <c r="E681" s="138"/>
      <c r="F681" s="138"/>
      <c r="G681" s="138"/>
      <c r="H681" s="138"/>
      <c r="I681" s="80"/>
      <c r="J681" s="80"/>
      <c r="K681" s="80"/>
      <c r="L681" s="80"/>
      <c r="M681" s="80"/>
      <c r="N681" s="198"/>
    </row>
    <row r="682" spans="5:14" ht="12.75">
      <c r="E682" s="138"/>
      <c r="F682" s="138"/>
      <c r="G682" s="138"/>
      <c r="H682" s="138"/>
      <c r="I682" s="80"/>
      <c r="J682" s="80"/>
      <c r="K682" s="80"/>
      <c r="L682" s="80"/>
      <c r="M682" s="80"/>
      <c r="N682" s="198"/>
    </row>
    <row r="683" spans="5:14" ht="12.75">
      <c r="E683" s="138"/>
      <c r="F683" s="138"/>
      <c r="G683" s="138"/>
      <c r="H683" s="138"/>
      <c r="I683" s="80"/>
      <c r="J683" s="80"/>
      <c r="K683" s="80"/>
      <c r="L683" s="80"/>
      <c r="M683" s="80"/>
      <c r="N683" s="198"/>
    </row>
    <row r="684" spans="5:14" ht="12.75">
      <c r="E684" s="138"/>
      <c r="F684" s="138"/>
      <c r="G684" s="138"/>
      <c r="H684" s="138"/>
      <c r="I684" s="80"/>
      <c r="J684" s="80"/>
      <c r="K684" s="80"/>
      <c r="L684" s="80"/>
      <c r="M684" s="80"/>
      <c r="N684" s="198"/>
    </row>
    <row r="685" spans="5:14" ht="12.75">
      <c r="E685" s="138"/>
      <c r="F685" s="138"/>
      <c r="G685" s="138"/>
      <c r="H685" s="138"/>
      <c r="I685" s="80"/>
      <c r="J685" s="80"/>
      <c r="K685" s="80"/>
      <c r="L685" s="80"/>
      <c r="M685" s="80"/>
      <c r="N685" s="198"/>
    </row>
    <row r="686" spans="5:14" ht="12.75">
      <c r="E686" s="138"/>
      <c r="F686" s="138"/>
      <c r="G686" s="138"/>
      <c r="H686" s="138"/>
      <c r="I686" s="80"/>
      <c r="J686" s="80"/>
      <c r="K686" s="80"/>
      <c r="L686" s="80"/>
      <c r="M686" s="80"/>
      <c r="N686" s="198"/>
    </row>
    <row r="687" spans="5:14" ht="12.75">
      <c r="E687" s="138"/>
      <c r="F687" s="138"/>
      <c r="G687" s="138"/>
      <c r="H687" s="138"/>
      <c r="I687" s="80"/>
      <c r="J687" s="80"/>
      <c r="K687" s="80"/>
      <c r="L687" s="80"/>
      <c r="M687" s="80"/>
      <c r="N687" s="198"/>
    </row>
    <row r="688" spans="5:14" ht="12.75">
      <c r="E688" s="138"/>
      <c r="F688" s="138"/>
      <c r="G688" s="138"/>
      <c r="H688" s="138"/>
      <c r="I688" s="80"/>
      <c r="J688" s="80"/>
      <c r="K688" s="80"/>
      <c r="L688" s="80"/>
      <c r="M688" s="80"/>
      <c r="N688" s="198"/>
    </row>
    <row r="689" spans="5:14" ht="12.75">
      <c r="E689" s="138"/>
      <c r="F689" s="138"/>
      <c r="G689" s="138"/>
      <c r="H689" s="138"/>
      <c r="I689" s="80"/>
      <c r="J689" s="80"/>
      <c r="K689" s="80"/>
      <c r="L689" s="80"/>
      <c r="M689" s="80"/>
      <c r="N689" s="198"/>
    </row>
    <row r="690" spans="5:14" ht="12.75">
      <c r="E690" s="138"/>
      <c r="F690" s="138"/>
      <c r="G690" s="138"/>
      <c r="H690" s="138"/>
      <c r="I690" s="80"/>
      <c r="J690" s="80"/>
      <c r="K690" s="80"/>
      <c r="L690" s="80"/>
      <c r="M690" s="80"/>
      <c r="N690" s="198"/>
    </row>
    <row r="691" spans="5:14" ht="12.75">
      <c r="E691" s="138"/>
      <c r="F691" s="138"/>
      <c r="G691" s="138"/>
      <c r="H691" s="138"/>
      <c r="I691" s="80"/>
      <c r="J691" s="80"/>
      <c r="K691" s="80"/>
      <c r="L691" s="80"/>
      <c r="M691" s="80"/>
      <c r="N691" s="198"/>
    </row>
    <row r="692" spans="5:14" ht="12.75">
      <c r="E692" s="138"/>
      <c r="F692" s="138"/>
      <c r="G692" s="138"/>
      <c r="H692" s="138"/>
      <c r="I692" s="80"/>
      <c r="J692" s="80"/>
      <c r="K692" s="80"/>
      <c r="L692" s="80"/>
      <c r="M692" s="80"/>
      <c r="N692" s="198"/>
    </row>
    <row r="693" spans="5:14" ht="12.75">
      <c r="E693" s="138"/>
      <c r="F693" s="138"/>
      <c r="G693" s="138"/>
      <c r="H693" s="138"/>
      <c r="I693" s="80"/>
      <c r="J693" s="80"/>
      <c r="K693" s="80"/>
      <c r="L693" s="80"/>
      <c r="M693" s="80"/>
      <c r="N693" s="198"/>
    </row>
    <row r="694" spans="5:14" ht="12.75">
      <c r="E694" s="138"/>
      <c r="F694" s="138"/>
      <c r="G694" s="138"/>
      <c r="H694" s="138"/>
      <c r="I694" s="80"/>
      <c r="J694" s="80"/>
      <c r="K694" s="80"/>
      <c r="L694" s="80"/>
      <c r="M694" s="80"/>
      <c r="N694" s="198"/>
    </row>
    <row r="695" spans="5:14" ht="12.75">
      <c r="E695" s="138"/>
      <c r="F695" s="138"/>
      <c r="G695" s="138"/>
      <c r="H695" s="138"/>
      <c r="I695" s="80"/>
      <c r="J695" s="80"/>
      <c r="K695" s="80"/>
      <c r="L695" s="80"/>
      <c r="M695" s="80"/>
      <c r="N695" s="198"/>
    </row>
    <row r="696" spans="5:14" ht="12.75">
      <c r="E696" s="138"/>
      <c r="F696" s="138"/>
      <c r="G696" s="138"/>
      <c r="H696" s="138"/>
      <c r="I696" s="80"/>
      <c r="J696" s="80"/>
      <c r="K696" s="80"/>
      <c r="L696" s="80"/>
      <c r="M696" s="80"/>
      <c r="N696" s="198"/>
    </row>
    <row r="697" spans="5:14" ht="12.75">
      <c r="E697" s="138"/>
      <c r="F697" s="138"/>
      <c r="G697" s="138"/>
      <c r="H697" s="138"/>
      <c r="I697" s="80"/>
      <c r="J697" s="80"/>
      <c r="K697" s="80"/>
      <c r="L697" s="80"/>
      <c r="M697" s="80"/>
      <c r="N697" s="198"/>
    </row>
    <row r="698" spans="5:14" ht="12.75">
      <c r="E698" s="138"/>
      <c r="F698" s="138"/>
      <c r="G698" s="138"/>
      <c r="H698" s="138"/>
      <c r="I698" s="80"/>
      <c r="J698" s="80"/>
      <c r="K698" s="80"/>
      <c r="L698" s="80"/>
      <c r="M698" s="80"/>
      <c r="N698" s="198"/>
    </row>
    <row r="699" spans="5:14" ht="12.75">
      <c r="E699" s="138"/>
      <c r="F699" s="138"/>
      <c r="G699" s="138"/>
      <c r="H699" s="138"/>
      <c r="I699" s="80"/>
      <c r="J699" s="80"/>
      <c r="K699" s="80"/>
      <c r="L699" s="80"/>
      <c r="M699" s="80"/>
      <c r="N699" s="198"/>
    </row>
    <row r="700" spans="5:14" ht="12.75">
      <c r="E700" s="138"/>
      <c r="F700" s="138"/>
      <c r="G700" s="138"/>
      <c r="H700" s="138"/>
      <c r="I700" s="80"/>
      <c r="J700" s="80"/>
      <c r="K700" s="80"/>
      <c r="L700" s="80"/>
      <c r="M700" s="80"/>
      <c r="N700" s="198"/>
    </row>
    <row r="701" spans="5:14" ht="12.75">
      <c r="E701" s="138"/>
      <c r="F701" s="138"/>
      <c r="G701" s="138"/>
      <c r="H701" s="138"/>
      <c r="I701" s="80"/>
      <c r="J701" s="80"/>
      <c r="K701" s="80"/>
      <c r="L701" s="80"/>
      <c r="M701" s="80"/>
      <c r="N701" s="198"/>
    </row>
    <row r="702" spans="5:14" ht="12.75">
      <c r="E702" s="138"/>
      <c r="F702" s="138"/>
      <c r="G702" s="138"/>
      <c r="H702" s="138"/>
      <c r="I702" s="80"/>
      <c r="J702" s="80"/>
      <c r="K702" s="80"/>
      <c r="L702" s="80"/>
      <c r="M702" s="80"/>
      <c r="N702" s="198"/>
    </row>
    <row r="703" spans="5:14" ht="12.75">
      <c r="E703" s="138"/>
      <c r="F703" s="138"/>
      <c r="G703" s="138"/>
      <c r="H703" s="138"/>
      <c r="I703" s="80"/>
      <c r="J703" s="80"/>
      <c r="K703" s="80"/>
      <c r="L703" s="80"/>
      <c r="M703" s="80"/>
      <c r="N703" s="198"/>
    </row>
    <row r="704" spans="5:14" ht="12.75">
      <c r="E704" s="138"/>
      <c r="F704" s="138"/>
      <c r="G704" s="138"/>
      <c r="H704" s="138"/>
      <c r="I704" s="80"/>
      <c r="J704" s="80"/>
      <c r="K704" s="80"/>
      <c r="L704" s="80"/>
      <c r="M704" s="80"/>
      <c r="N704" s="198"/>
    </row>
    <row r="705" spans="5:14" ht="12.75">
      <c r="E705" s="138"/>
      <c r="F705" s="138"/>
      <c r="G705" s="138"/>
      <c r="H705" s="138"/>
      <c r="I705" s="80"/>
      <c r="J705" s="80"/>
      <c r="K705" s="80"/>
      <c r="L705" s="80"/>
      <c r="M705" s="80"/>
      <c r="N705" s="198"/>
    </row>
    <row r="706" spans="5:14" ht="12.75">
      <c r="E706" s="138"/>
      <c r="F706" s="138"/>
      <c r="G706" s="138"/>
      <c r="H706" s="138"/>
      <c r="I706" s="80"/>
      <c r="J706" s="80"/>
      <c r="K706" s="80"/>
      <c r="L706" s="80"/>
      <c r="M706" s="80"/>
      <c r="N706" s="198"/>
    </row>
    <row r="707" spans="5:14" ht="12.75">
      <c r="E707" s="138"/>
      <c r="F707" s="138"/>
      <c r="G707" s="138"/>
      <c r="H707" s="138"/>
      <c r="I707" s="80"/>
      <c r="J707" s="80"/>
      <c r="K707" s="80"/>
      <c r="L707" s="80"/>
      <c r="M707" s="80"/>
      <c r="N707" s="198"/>
    </row>
    <row r="708" spans="5:14" ht="12.75">
      <c r="E708" s="138"/>
      <c r="F708" s="138"/>
      <c r="G708" s="138"/>
      <c r="H708" s="138"/>
      <c r="I708" s="80"/>
      <c r="J708" s="80"/>
      <c r="K708" s="80"/>
      <c r="L708" s="80"/>
      <c r="M708" s="80"/>
      <c r="N708" s="198"/>
    </row>
    <row r="709" spans="5:14" ht="12.75">
      <c r="E709" s="138"/>
      <c r="F709" s="138"/>
      <c r="G709" s="138"/>
      <c r="H709" s="138"/>
      <c r="I709" s="80"/>
      <c r="J709" s="80"/>
      <c r="K709" s="80"/>
      <c r="L709" s="80"/>
      <c r="M709" s="80"/>
      <c r="N709" s="198"/>
    </row>
    <row r="710" spans="5:14" ht="12.75">
      <c r="E710" s="138"/>
      <c r="F710" s="138"/>
      <c r="G710" s="138"/>
      <c r="H710" s="138"/>
      <c r="I710" s="80"/>
      <c r="J710" s="80"/>
      <c r="K710" s="80"/>
      <c r="L710" s="80"/>
      <c r="M710" s="80"/>
      <c r="N710" s="198"/>
    </row>
    <row r="711" spans="5:14" ht="12.75">
      <c r="E711" s="138"/>
      <c r="F711" s="138"/>
      <c r="G711" s="138"/>
      <c r="H711" s="138"/>
      <c r="I711" s="80"/>
      <c r="J711" s="80"/>
      <c r="K711" s="80"/>
      <c r="L711" s="80"/>
      <c r="M711" s="80"/>
      <c r="N711" s="198"/>
    </row>
    <row r="712" spans="5:14" ht="12.75">
      <c r="E712" s="138"/>
      <c r="F712" s="138"/>
      <c r="G712" s="138"/>
      <c r="H712" s="138"/>
      <c r="I712" s="80"/>
      <c r="J712" s="80"/>
      <c r="K712" s="80"/>
      <c r="L712" s="80"/>
      <c r="M712" s="80"/>
      <c r="N712" s="198"/>
    </row>
    <row r="713" spans="5:14" ht="12.75">
      <c r="E713" s="138"/>
      <c r="F713" s="138"/>
      <c r="G713" s="138"/>
      <c r="H713" s="138"/>
      <c r="I713" s="80"/>
      <c r="J713" s="80"/>
      <c r="K713" s="80"/>
      <c r="L713" s="80"/>
      <c r="M713" s="80"/>
      <c r="N713" s="198"/>
    </row>
    <row r="714" spans="5:14" ht="12.75">
      <c r="E714" s="138"/>
      <c r="F714" s="138"/>
      <c r="G714" s="138"/>
      <c r="H714" s="138"/>
      <c r="I714" s="80"/>
      <c r="J714" s="80"/>
      <c r="K714" s="80"/>
      <c r="L714" s="80"/>
      <c r="M714" s="80"/>
      <c r="N714" s="198"/>
    </row>
    <row r="715" spans="5:14" ht="12.75">
      <c r="E715" s="138"/>
      <c r="F715" s="138"/>
      <c r="G715" s="138"/>
      <c r="H715" s="138"/>
      <c r="I715" s="80"/>
      <c r="J715" s="80"/>
      <c r="K715" s="80"/>
      <c r="L715" s="80"/>
      <c r="M715" s="80"/>
      <c r="N715" s="198"/>
    </row>
    <row r="716" spans="5:14" ht="12.75">
      <c r="E716" s="138"/>
      <c r="F716" s="138"/>
      <c r="G716" s="138"/>
      <c r="H716" s="138"/>
      <c r="I716" s="80"/>
      <c r="J716" s="80"/>
      <c r="K716" s="80"/>
      <c r="L716" s="80"/>
      <c r="M716" s="80"/>
      <c r="N716" s="198"/>
    </row>
    <row r="717" spans="5:14" ht="12.75">
      <c r="E717" s="138"/>
      <c r="F717" s="138"/>
      <c r="G717" s="138"/>
      <c r="H717" s="138"/>
      <c r="I717" s="80"/>
      <c r="J717" s="80"/>
      <c r="K717" s="80"/>
      <c r="L717" s="80"/>
      <c r="M717" s="80"/>
      <c r="N717" s="198"/>
    </row>
  </sheetData>
  <sheetProtection selectLockedCells="1" selectUnlockedCells="1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83"/>
  <sheetViews>
    <sheetView zoomScale="75" zoomScaleNormal="75" zoomScalePageLayoutView="0" workbookViewId="0" topLeftCell="A1">
      <pane xSplit="4" ySplit="5" topLeftCell="AG232" activePane="bottomRight" state="frozen"/>
      <selection pane="topLeft" activeCell="AC21" sqref="AC21"/>
      <selection pane="topRight" activeCell="AC21" sqref="AC21"/>
      <selection pane="bottomLeft" activeCell="AC21" sqref="AC21"/>
      <selection pane="bottomRight" activeCell="AI11" sqref="AI11:AW11"/>
    </sheetView>
  </sheetViews>
  <sheetFormatPr defaultColWidth="0" defaultRowHeight="12.75" outlineLevelCol="1"/>
  <cols>
    <col min="1" max="1" width="9.140625" style="2" customWidth="1"/>
    <col min="2" max="2" width="9.28125" style="1" bestFit="1" customWidth="1"/>
    <col min="3" max="3" width="51.28125" style="66" customWidth="1"/>
    <col min="4" max="4" width="13.00390625" style="2" bestFit="1" customWidth="1"/>
    <col min="5" max="5" width="11.28125" style="2" customWidth="1" outlineLevel="1"/>
    <col min="6" max="9" width="9.8515625" style="2" customWidth="1" outlineLevel="1"/>
    <col min="10" max="10" width="11.00390625" style="2" customWidth="1" outlineLevel="1"/>
    <col min="11" max="24" width="9.8515625" style="2" customWidth="1" outlineLevel="1"/>
    <col min="25" max="25" width="11.28125" style="2" customWidth="1" outlineLevel="1"/>
    <col min="26" max="28" width="9.8515625" style="2" customWidth="1" outlineLevel="1"/>
    <col min="29" max="34" width="11.28125" style="2" customWidth="1" outlineLevel="1"/>
    <col min="35" max="35" width="11.8515625" style="2" customWidth="1" outlineLevel="1"/>
    <col min="36" max="36" width="11.00390625" style="2" customWidth="1" outlineLevel="1"/>
    <col min="37" max="37" width="10.8515625" style="2" customWidth="1" outlineLevel="1"/>
    <col min="38" max="39" width="11.8515625" style="2" customWidth="1" outlineLevel="1"/>
    <col min="40" max="40" width="11.28125" style="2" customWidth="1" outlineLevel="1"/>
    <col min="41" max="41" width="11.8515625" style="2" customWidth="1" outlineLevel="1"/>
    <col min="42" max="42" width="11.28125" style="2" customWidth="1" outlineLevel="1"/>
    <col min="43" max="43" width="11.28125" style="67" customWidth="1" outlineLevel="1"/>
    <col min="44" max="44" width="11.28125" style="2" customWidth="1" outlineLevel="1"/>
    <col min="45" max="45" width="10.421875" style="2" customWidth="1" outlineLevel="1"/>
    <col min="46" max="47" width="11.28125" style="2" customWidth="1" outlineLevel="1"/>
    <col min="48" max="48" width="11.28125" style="68" customWidth="1" outlineLevel="1"/>
    <col min="49" max="52" width="11.28125" style="2" customWidth="1" outlineLevel="1"/>
    <col min="53" max="53" width="14.00390625" style="2" customWidth="1"/>
    <col min="54" max="55" width="12.57421875" style="2" bestFit="1" customWidth="1"/>
    <col min="56" max="56" width="10.7109375" style="2" customWidth="1"/>
    <col min="57" max="63" width="12.57421875" style="2" bestFit="1" customWidth="1"/>
    <col min="64" max="64" width="12.140625" style="2" customWidth="1"/>
    <col min="65" max="67" width="12.57421875" style="2" bestFit="1" customWidth="1"/>
    <col min="68" max="68" width="10.421875" style="2" customWidth="1"/>
    <col min="69" max="70" width="12.57421875" style="2" bestFit="1" customWidth="1"/>
    <col min="71" max="72" width="13.421875" style="2" customWidth="1"/>
    <col min="73" max="74" width="11.7109375" style="2" customWidth="1"/>
    <col min="75" max="75" width="11.57421875" style="2" customWidth="1"/>
    <col min="76" max="76" width="11.140625" style="2" customWidth="1"/>
    <col min="77" max="79" width="12.57421875" style="2" bestFit="1" customWidth="1"/>
    <col min="80" max="80" width="10.57421875" style="2" customWidth="1"/>
    <col min="81" max="81" width="12.7109375" style="133" customWidth="1"/>
    <col min="82" max="82" width="14.00390625" style="2" customWidth="1"/>
    <col min="83" max="83" width="11.7109375" style="281" customWidth="1"/>
    <col min="84" max="84" width="13.8515625" style="2" customWidth="1"/>
    <col min="85" max="85" width="12.421875" style="2" bestFit="1" customWidth="1"/>
    <col min="86" max="86" width="11.00390625" style="2" customWidth="1"/>
    <col min="87" max="87" width="11.57421875" style="2" customWidth="1"/>
    <col min="88" max="89" width="12.57421875" style="2" bestFit="1" customWidth="1"/>
    <col min="90" max="97" width="11.00390625" style="2" customWidth="1"/>
    <col min="98" max="98" width="11.57421875" style="2" customWidth="1"/>
    <col min="99" max="100" width="11.00390625" style="2" customWidth="1"/>
    <col min="101" max="101" width="13.28125" style="2" customWidth="1"/>
    <col min="102" max="102" width="9.8515625" style="2" customWidth="1"/>
    <col min="103" max="103" width="13.421875" style="2" customWidth="1"/>
    <col min="104" max="104" width="9.8515625" style="2" customWidth="1"/>
    <col min="105" max="152" width="9.140625" style="2" customWidth="1"/>
    <col min="153" max="16384" width="9.140625" style="2" hidden="1" customWidth="1"/>
  </cols>
  <sheetData>
    <row r="1" spans="1:83" s="56" customFormat="1" ht="18">
      <c r="A1" s="56" t="s">
        <v>253</v>
      </c>
      <c r="B1" s="57"/>
      <c r="C1" s="58"/>
      <c r="AQ1" s="59"/>
      <c r="AV1" s="60"/>
      <c r="CC1" s="129"/>
      <c r="CE1" s="276"/>
    </row>
    <row r="2" spans="1:83" s="56" customFormat="1" ht="18">
      <c r="A2" s="56" t="s">
        <v>259</v>
      </c>
      <c r="B2" s="57"/>
      <c r="C2" s="58"/>
      <c r="AQ2" s="59"/>
      <c r="AV2" s="60"/>
      <c r="CC2" s="129"/>
      <c r="CE2" s="276"/>
    </row>
    <row r="5" spans="2:256" ht="25.5" customHeight="1">
      <c r="B5" s="103" t="s">
        <v>310</v>
      </c>
      <c r="C5" s="122" t="s">
        <v>311</v>
      </c>
      <c r="D5" s="104" t="s">
        <v>296</v>
      </c>
      <c r="E5" s="105">
        <v>37257</v>
      </c>
      <c r="F5" s="105">
        <v>37288</v>
      </c>
      <c r="G5" s="105">
        <v>37316</v>
      </c>
      <c r="H5" s="105">
        <v>37347</v>
      </c>
      <c r="I5" s="105">
        <v>37377</v>
      </c>
      <c r="J5" s="105">
        <v>37408</v>
      </c>
      <c r="K5" s="105">
        <v>37438</v>
      </c>
      <c r="L5" s="105">
        <v>37469</v>
      </c>
      <c r="M5" s="105">
        <v>37500</v>
      </c>
      <c r="N5" s="105">
        <v>37530</v>
      </c>
      <c r="O5" s="105">
        <v>37561</v>
      </c>
      <c r="P5" s="105">
        <v>37591</v>
      </c>
      <c r="Q5" s="105">
        <v>37622</v>
      </c>
      <c r="R5" s="105">
        <v>37653</v>
      </c>
      <c r="S5" s="105">
        <v>37681</v>
      </c>
      <c r="T5" s="105">
        <v>37712</v>
      </c>
      <c r="U5" s="105">
        <v>37742</v>
      </c>
      <c r="V5" s="105">
        <v>37773</v>
      </c>
      <c r="W5" s="105">
        <v>37803</v>
      </c>
      <c r="X5" s="105">
        <v>37834</v>
      </c>
      <c r="Y5" s="105">
        <v>37865</v>
      </c>
      <c r="Z5" s="105">
        <v>37895</v>
      </c>
      <c r="AA5" s="105">
        <v>37926</v>
      </c>
      <c r="AB5" s="105">
        <v>37956</v>
      </c>
      <c r="AC5" s="105">
        <v>37987</v>
      </c>
      <c r="AD5" s="105">
        <v>38018</v>
      </c>
      <c r="AE5" s="105">
        <v>38047</v>
      </c>
      <c r="AF5" s="105">
        <v>38078</v>
      </c>
      <c r="AG5" s="105">
        <v>38108</v>
      </c>
      <c r="AH5" s="105">
        <v>38139</v>
      </c>
      <c r="AI5" s="105">
        <v>38169</v>
      </c>
      <c r="AJ5" s="105">
        <v>38200</v>
      </c>
      <c r="AK5" s="105">
        <v>38231</v>
      </c>
      <c r="AL5" s="105">
        <v>38261</v>
      </c>
      <c r="AM5" s="105">
        <v>38292</v>
      </c>
      <c r="AN5" s="105">
        <v>38322</v>
      </c>
      <c r="AO5" s="105">
        <v>38353</v>
      </c>
      <c r="AP5" s="105">
        <v>38384</v>
      </c>
      <c r="AQ5" s="105">
        <v>38412</v>
      </c>
      <c r="AR5" s="105">
        <v>38443</v>
      </c>
      <c r="AS5" s="105">
        <v>38473</v>
      </c>
      <c r="AT5" s="105">
        <v>38504</v>
      </c>
      <c r="AU5" s="105">
        <v>38534</v>
      </c>
      <c r="AV5" s="105">
        <v>38565</v>
      </c>
      <c r="AW5" s="105">
        <v>38596</v>
      </c>
      <c r="AX5" s="105">
        <v>38626</v>
      </c>
      <c r="AY5" s="105">
        <v>38657</v>
      </c>
      <c r="AZ5" s="105">
        <v>38687</v>
      </c>
      <c r="BA5" s="105">
        <v>38718</v>
      </c>
      <c r="BB5" s="105">
        <v>38749</v>
      </c>
      <c r="BC5" s="105">
        <v>38777</v>
      </c>
      <c r="BD5" s="105">
        <v>38808</v>
      </c>
      <c r="BE5" s="105">
        <v>38838</v>
      </c>
      <c r="BF5" s="105">
        <v>38869</v>
      </c>
      <c r="BG5" s="105">
        <v>38899</v>
      </c>
      <c r="BH5" s="105">
        <v>38930</v>
      </c>
      <c r="BI5" s="105">
        <v>38961</v>
      </c>
      <c r="BJ5" s="105">
        <v>38991</v>
      </c>
      <c r="BK5" s="105">
        <v>39022</v>
      </c>
      <c r="BL5" s="105">
        <v>39052</v>
      </c>
      <c r="BM5" s="105">
        <v>39083</v>
      </c>
      <c r="BN5" s="105">
        <v>39114</v>
      </c>
      <c r="BO5" s="105">
        <v>39142</v>
      </c>
      <c r="BP5" s="105">
        <v>39173</v>
      </c>
      <c r="BQ5" s="105">
        <v>39203</v>
      </c>
      <c r="BR5" s="105">
        <v>39234</v>
      </c>
      <c r="BS5" s="105">
        <v>39264</v>
      </c>
      <c r="BT5" s="105">
        <v>39295</v>
      </c>
      <c r="BU5" s="105">
        <v>39326</v>
      </c>
      <c r="BV5" s="105">
        <v>39356</v>
      </c>
      <c r="BW5" s="105">
        <v>39387</v>
      </c>
      <c r="BX5" s="105">
        <v>39417</v>
      </c>
      <c r="BY5" s="105">
        <v>39448</v>
      </c>
      <c r="BZ5" s="105">
        <v>39479</v>
      </c>
      <c r="CA5" s="105">
        <v>39508</v>
      </c>
      <c r="CB5" s="105">
        <v>39539</v>
      </c>
      <c r="CC5" s="130">
        <v>39569</v>
      </c>
      <c r="CD5" s="105">
        <v>39600</v>
      </c>
      <c r="CE5" s="282">
        <v>39630</v>
      </c>
      <c r="CF5" s="105">
        <v>39661</v>
      </c>
      <c r="CG5" s="105">
        <v>39692</v>
      </c>
      <c r="CH5" s="105">
        <v>39722</v>
      </c>
      <c r="CI5" s="105">
        <v>39753</v>
      </c>
      <c r="CJ5" s="105">
        <v>39783</v>
      </c>
      <c r="CK5" s="105">
        <v>39814</v>
      </c>
      <c r="CL5" s="105">
        <v>39845</v>
      </c>
      <c r="CM5" s="105">
        <v>39873</v>
      </c>
      <c r="CN5" s="105">
        <v>39904</v>
      </c>
      <c r="CO5" s="105">
        <v>39934</v>
      </c>
      <c r="CP5" s="105">
        <v>39965</v>
      </c>
      <c r="CQ5" s="105">
        <v>39995</v>
      </c>
      <c r="CR5" s="105">
        <v>40026</v>
      </c>
      <c r="CS5" s="105">
        <v>40057</v>
      </c>
      <c r="CT5" s="105">
        <v>40087</v>
      </c>
      <c r="CU5" s="105">
        <v>40118</v>
      </c>
      <c r="CV5" s="105">
        <v>40148</v>
      </c>
      <c r="CW5" s="105">
        <v>40179</v>
      </c>
      <c r="CX5" s="105">
        <v>40210</v>
      </c>
      <c r="CY5" s="105">
        <v>40238</v>
      </c>
      <c r="CZ5" s="105">
        <v>40269</v>
      </c>
      <c r="DA5" s="105">
        <v>40299</v>
      </c>
      <c r="DB5" s="105">
        <v>40330</v>
      </c>
      <c r="DC5" s="105">
        <v>40360</v>
      </c>
      <c r="DD5" s="105">
        <v>40391</v>
      </c>
      <c r="DE5" s="105">
        <v>40422</v>
      </c>
      <c r="DF5" s="105">
        <v>40452</v>
      </c>
      <c r="DG5" s="105">
        <v>40483</v>
      </c>
      <c r="DH5" s="105">
        <v>40513</v>
      </c>
      <c r="DI5" s="105">
        <v>40544</v>
      </c>
      <c r="DJ5" s="105">
        <v>40575</v>
      </c>
      <c r="DK5" s="105">
        <v>40603</v>
      </c>
      <c r="DL5" s="105">
        <v>40634</v>
      </c>
      <c r="DM5" s="105">
        <v>40664</v>
      </c>
      <c r="DN5" s="105">
        <v>40695</v>
      </c>
      <c r="DO5" s="105">
        <v>40725</v>
      </c>
      <c r="DP5" s="105">
        <v>40756</v>
      </c>
      <c r="DQ5" s="105">
        <v>40787</v>
      </c>
      <c r="DR5" s="105">
        <v>40817</v>
      </c>
      <c r="DS5" s="105">
        <v>40848</v>
      </c>
      <c r="DT5" s="105">
        <v>40878</v>
      </c>
      <c r="DU5" s="105">
        <v>40909</v>
      </c>
      <c r="DV5" s="105">
        <v>40940</v>
      </c>
      <c r="DW5" s="105">
        <v>40969</v>
      </c>
      <c r="DX5" s="105">
        <v>41000</v>
      </c>
      <c r="DY5" s="105">
        <v>41030</v>
      </c>
      <c r="DZ5" s="105">
        <v>41061</v>
      </c>
      <c r="EA5" s="105">
        <v>41091</v>
      </c>
      <c r="EB5" s="105">
        <v>41122</v>
      </c>
      <c r="EC5" s="105">
        <v>41153</v>
      </c>
      <c r="ED5" s="105">
        <v>41183</v>
      </c>
      <c r="EE5" s="105">
        <v>41214</v>
      </c>
      <c r="EF5" s="105">
        <v>41244</v>
      </c>
      <c r="EG5" s="105">
        <v>41275</v>
      </c>
      <c r="EH5" s="105">
        <v>41306</v>
      </c>
      <c r="EI5" s="105">
        <v>41334</v>
      </c>
      <c r="EJ5" s="105">
        <v>41365</v>
      </c>
      <c r="EK5" s="105">
        <v>41395</v>
      </c>
      <c r="EL5" s="105">
        <v>41426</v>
      </c>
      <c r="EM5" s="105">
        <v>41456</v>
      </c>
      <c r="EN5" s="105">
        <v>41487</v>
      </c>
      <c r="EO5" s="105">
        <v>41518</v>
      </c>
      <c r="EP5" s="105">
        <v>41548</v>
      </c>
      <c r="EQ5" s="105">
        <v>41579</v>
      </c>
      <c r="ER5" s="105">
        <v>41609</v>
      </c>
      <c r="ES5" s="105">
        <v>41641</v>
      </c>
      <c r="ET5" s="105">
        <v>41672</v>
      </c>
      <c r="EU5" s="105">
        <v>41700</v>
      </c>
      <c r="EV5" s="105"/>
      <c r="GA5" s="106"/>
      <c r="GB5" s="106"/>
      <c r="GC5" s="106"/>
      <c r="GD5" s="106"/>
      <c r="GE5" s="106"/>
      <c r="GF5" s="106"/>
      <c r="GG5" s="106"/>
      <c r="GH5" s="106"/>
      <c r="GI5" s="106"/>
      <c r="GJ5" s="106"/>
      <c r="GK5" s="106"/>
      <c r="GL5" s="106"/>
      <c r="GM5" s="106"/>
      <c r="GN5" s="106"/>
      <c r="GO5" s="106"/>
      <c r="GP5" s="106"/>
      <c r="GQ5" s="106"/>
      <c r="GR5" s="106"/>
      <c r="GS5" s="106"/>
      <c r="GT5" s="106"/>
      <c r="GU5" s="106"/>
      <c r="GV5" s="106"/>
      <c r="GW5" s="106"/>
      <c r="GX5" s="106"/>
      <c r="GY5" s="106"/>
      <c r="GZ5" s="106"/>
      <c r="HA5" s="106"/>
      <c r="HB5" s="106"/>
      <c r="HC5" s="106"/>
      <c r="HD5" s="106"/>
      <c r="HE5" s="106"/>
      <c r="HF5" s="106"/>
      <c r="HG5" s="106"/>
      <c r="HH5" s="106"/>
      <c r="HI5" s="106"/>
      <c r="HJ5" s="106"/>
      <c r="HK5" s="106"/>
      <c r="HL5" s="106"/>
      <c r="HM5" s="106"/>
      <c r="HN5" s="106"/>
      <c r="HO5" s="106"/>
      <c r="HP5" s="106"/>
      <c r="HQ5" s="106"/>
      <c r="HR5" s="106"/>
      <c r="HS5" s="106"/>
      <c r="HT5" s="106"/>
      <c r="HU5" s="106"/>
      <c r="HV5" s="106"/>
      <c r="HW5" s="106"/>
      <c r="HX5" s="106"/>
      <c r="HY5" s="106"/>
      <c r="HZ5" s="106"/>
      <c r="IA5" s="106"/>
      <c r="IB5" s="106"/>
      <c r="IC5" s="106"/>
      <c r="ID5" s="106"/>
      <c r="IE5" s="106"/>
      <c r="IF5" s="106"/>
      <c r="IG5" s="106"/>
      <c r="IH5" s="106"/>
      <c r="II5" s="106"/>
      <c r="IJ5" s="106"/>
      <c r="IK5" s="106"/>
      <c r="IL5" s="106"/>
      <c r="IM5" s="106"/>
      <c r="IN5" s="106"/>
      <c r="IO5" s="106"/>
      <c r="IP5" s="106"/>
      <c r="IQ5" s="106"/>
      <c r="IR5" s="106"/>
      <c r="IS5" s="106"/>
      <c r="IT5" s="106"/>
      <c r="IU5" s="106"/>
      <c r="IV5" s="106"/>
    </row>
    <row r="6" spans="2:102" s="76" customFormat="1" ht="15.75">
      <c r="B6" s="126">
        <v>1</v>
      </c>
      <c r="C6" s="124" t="s">
        <v>239</v>
      </c>
      <c r="D6" s="108"/>
      <c r="E6" s="109"/>
      <c r="F6" s="110"/>
      <c r="G6" s="110"/>
      <c r="H6" s="110"/>
      <c r="I6" s="110"/>
      <c r="J6" s="111"/>
      <c r="K6" s="111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09"/>
      <c r="Z6" s="110"/>
      <c r="AA6" s="110"/>
      <c r="AB6" s="110"/>
      <c r="AC6" s="110"/>
      <c r="AD6" s="110"/>
      <c r="AE6" s="109"/>
      <c r="AF6" s="110"/>
      <c r="AG6" s="110"/>
      <c r="AH6" s="110"/>
      <c r="AI6" s="112"/>
      <c r="AJ6" s="109"/>
      <c r="AK6" s="109"/>
      <c r="AL6" s="109"/>
      <c r="AM6" s="109"/>
      <c r="AN6" s="110"/>
      <c r="AO6" s="109"/>
      <c r="AP6" s="110"/>
      <c r="AQ6" s="109"/>
      <c r="AR6" s="110"/>
      <c r="AS6" s="112"/>
      <c r="AT6" s="110"/>
      <c r="AU6" s="110"/>
      <c r="AV6" s="112"/>
      <c r="AW6" s="112"/>
      <c r="AX6" s="111"/>
      <c r="AY6" s="110"/>
      <c r="AZ6" s="112"/>
      <c r="BA6" s="112"/>
      <c r="BB6" s="110"/>
      <c r="BC6" s="110"/>
      <c r="BD6" s="112"/>
      <c r="BE6" s="110"/>
      <c r="BF6" s="110"/>
      <c r="BG6" s="110"/>
      <c r="BH6" s="110"/>
      <c r="BI6" s="110"/>
      <c r="BJ6" s="110"/>
      <c r="BK6" s="110"/>
      <c r="BL6" s="112"/>
      <c r="BM6" s="112"/>
      <c r="BN6" s="110"/>
      <c r="BO6" s="110"/>
      <c r="BP6" s="113"/>
      <c r="BQ6" s="110"/>
      <c r="BR6" s="110"/>
      <c r="BS6" s="112"/>
      <c r="BT6" s="112"/>
      <c r="BU6" s="112"/>
      <c r="BV6" s="112"/>
      <c r="BW6" s="112"/>
      <c r="BX6" s="112"/>
      <c r="BY6" s="64"/>
      <c r="BZ6" s="65"/>
      <c r="CA6" s="112"/>
      <c r="CB6" s="112"/>
      <c r="CC6" s="128"/>
      <c r="CD6" s="110"/>
      <c r="CE6" s="277"/>
      <c r="CF6" s="110"/>
      <c r="CG6" s="110"/>
      <c r="CH6" s="110"/>
      <c r="CI6" s="110"/>
      <c r="CJ6" s="110"/>
      <c r="CK6" s="112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</row>
    <row r="7" spans="1:102" s="245" customFormat="1" ht="14.25">
      <c r="A7" s="76"/>
      <c r="B7" s="127" t="s">
        <v>8</v>
      </c>
      <c r="C7" s="125" t="s">
        <v>241</v>
      </c>
      <c r="D7" s="108"/>
      <c r="E7" s="112">
        <v>117662</v>
      </c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>
        <v>105116</v>
      </c>
      <c r="Z7" s="112"/>
      <c r="AA7" s="112"/>
      <c r="AB7" s="112"/>
      <c r="AC7" s="112"/>
      <c r="AD7" s="112"/>
      <c r="AE7" s="112">
        <v>161583</v>
      </c>
      <c r="AF7" s="112"/>
      <c r="AG7" s="112"/>
      <c r="AH7" s="112"/>
      <c r="AI7" s="112">
        <v>150346</v>
      </c>
      <c r="AJ7" s="112">
        <v>151962</v>
      </c>
      <c r="AK7" s="112">
        <v>156101</v>
      </c>
      <c r="AL7" s="112">
        <v>156101</v>
      </c>
      <c r="AM7" s="112">
        <v>162132</v>
      </c>
      <c r="AN7" s="112"/>
      <c r="AO7" s="112">
        <v>161959</v>
      </c>
      <c r="AP7" s="112"/>
      <c r="AQ7" s="112"/>
      <c r="AR7" s="112"/>
      <c r="AS7" s="112">
        <v>155105</v>
      </c>
      <c r="AT7" s="112"/>
      <c r="AU7" s="112"/>
      <c r="AV7" s="112">
        <v>169400</v>
      </c>
      <c r="AW7" s="112">
        <v>183947</v>
      </c>
      <c r="AX7" s="112"/>
      <c r="AY7" s="112"/>
      <c r="AZ7" s="112"/>
      <c r="BA7" s="345">
        <v>234065</v>
      </c>
      <c r="BB7" s="346">
        <v>246882</v>
      </c>
      <c r="BC7" s="346">
        <v>246187</v>
      </c>
      <c r="BD7" s="347">
        <v>321694</v>
      </c>
      <c r="BE7" s="346">
        <v>405017</v>
      </c>
      <c r="BF7" s="346">
        <v>360240</v>
      </c>
      <c r="BG7" s="345">
        <v>396727</v>
      </c>
      <c r="BH7" s="345">
        <v>396250</v>
      </c>
      <c r="BI7" s="345">
        <v>388127</v>
      </c>
      <c r="BJ7" s="345">
        <v>377445</v>
      </c>
      <c r="BK7" s="345">
        <v>349767</v>
      </c>
      <c r="BL7" s="345">
        <v>331319</v>
      </c>
      <c r="BM7" s="345">
        <v>321137</v>
      </c>
      <c r="BN7" s="345">
        <v>266730</v>
      </c>
      <c r="BO7" s="345">
        <v>268199</v>
      </c>
      <c r="BP7" s="345">
        <v>300799</v>
      </c>
      <c r="BQ7" s="345">
        <v>341326</v>
      </c>
      <c r="BR7" s="345">
        <v>331023</v>
      </c>
      <c r="BS7" s="345">
        <v>343064</v>
      </c>
      <c r="BT7" s="345">
        <v>310398</v>
      </c>
      <c r="BU7" s="345">
        <v>327855</v>
      </c>
      <c r="BV7" s="345">
        <v>350128</v>
      </c>
      <c r="BW7" s="345">
        <v>340897</v>
      </c>
      <c r="BX7" s="345">
        <v>291788</v>
      </c>
      <c r="BY7" s="345">
        <v>271169</v>
      </c>
      <c r="BZ7" s="345">
        <v>298979</v>
      </c>
      <c r="CA7" s="345">
        <v>384365</v>
      </c>
      <c r="CB7" s="345" t="s">
        <v>810</v>
      </c>
      <c r="CC7" s="345">
        <v>374688</v>
      </c>
      <c r="CD7" s="345" t="s">
        <v>811</v>
      </c>
      <c r="CE7" s="345" t="s">
        <v>812</v>
      </c>
      <c r="CF7" s="345" t="s">
        <v>813</v>
      </c>
      <c r="CG7" s="345" t="s">
        <v>814</v>
      </c>
      <c r="CH7" s="345" t="s">
        <v>815</v>
      </c>
      <c r="CI7" s="345">
        <v>254789</v>
      </c>
      <c r="CJ7" s="345">
        <v>201489</v>
      </c>
      <c r="CK7" s="342">
        <v>155954</v>
      </c>
      <c r="CL7" s="348">
        <v>166808</v>
      </c>
      <c r="CM7" s="348">
        <v>175396</v>
      </c>
      <c r="CN7" s="348">
        <v>207578</v>
      </c>
      <c r="CO7" s="348">
        <v>232254</v>
      </c>
      <c r="CP7" s="348">
        <v>240138</v>
      </c>
      <c r="CQ7" s="343">
        <v>258059</v>
      </c>
      <c r="CR7" s="344">
        <v>271982</v>
      </c>
      <c r="CS7" s="344">
        <v>314505</v>
      </c>
      <c r="CT7" s="344">
        <v>308032</v>
      </c>
      <c r="CU7" s="324">
        <v>319423</v>
      </c>
      <c r="CV7" s="324">
        <v>326293</v>
      </c>
      <c r="CW7" s="324">
        <v>343582</v>
      </c>
      <c r="CX7" s="112"/>
    </row>
    <row r="8" spans="1:102" s="245" customFormat="1" ht="14.25">
      <c r="A8" s="76"/>
      <c r="B8" s="127" t="s">
        <v>11</v>
      </c>
      <c r="C8" s="332" t="s">
        <v>853</v>
      </c>
      <c r="D8" s="108"/>
      <c r="E8" s="112">
        <v>125048</v>
      </c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>
        <v>82245</v>
      </c>
      <c r="Z8" s="112"/>
      <c r="AA8" s="112"/>
      <c r="AB8" s="112"/>
      <c r="AC8" s="112"/>
      <c r="AD8" s="112"/>
      <c r="AE8" s="112">
        <v>84522</v>
      </c>
      <c r="AF8" s="112"/>
      <c r="AG8" s="112"/>
      <c r="AH8" s="112"/>
      <c r="AI8" s="112">
        <v>96618</v>
      </c>
      <c r="AJ8" s="112">
        <v>82864</v>
      </c>
      <c r="AK8" s="112">
        <v>101482</v>
      </c>
      <c r="AL8" s="112">
        <v>84681</v>
      </c>
      <c r="AM8" s="112">
        <v>86634</v>
      </c>
      <c r="AN8" s="112"/>
      <c r="AO8" s="112">
        <v>101372</v>
      </c>
      <c r="AP8" s="112"/>
      <c r="AQ8" s="112"/>
      <c r="AR8" s="112"/>
      <c r="AS8" s="112">
        <v>161048</v>
      </c>
      <c r="AT8" s="112"/>
      <c r="AU8" s="112"/>
      <c r="AV8" s="112">
        <v>174600</v>
      </c>
      <c r="AW8" s="112">
        <v>212825</v>
      </c>
      <c r="AX8" s="112"/>
      <c r="AY8" s="112"/>
      <c r="AZ8" s="112"/>
      <c r="BA8" s="345">
        <v>200074</v>
      </c>
      <c r="BB8" s="345">
        <v>195894</v>
      </c>
      <c r="BC8" s="345">
        <v>194855</v>
      </c>
      <c r="BD8" s="345">
        <v>221331</v>
      </c>
      <c r="BE8" s="345">
        <v>204827</v>
      </c>
      <c r="BF8" s="345">
        <v>203822</v>
      </c>
      <c r="BG8" s="345">
        <v>212009</v>
      </c>
      <c r="BH8" s="345">
        <v>210100</v>
      </c>
      <c r="BI8" s="345">
        <v>209593</v>
      </c>
      <c r="BJ8" s="345">
        <v>200334</v>
      </c>
      <c r="BK8" s="345">
        <v>203675</v>
      </c>
      <c r="BL8" s="345">
        <v>198712</v>
      </c>
      <c r="BM8" s="345">
        <v>200218</v>
      </c>
      <c r="BN8" s="345">
        <v>195011</v>
      </c>
      <c r="BO8" s="345">
        <v>196183</v>
      </c>
      <c r="BP8" s="345">
        <v>191168</v>
      </c>
      <c r="BQ8" s="345">
        <v>182565</v>
      </c>
      <c r="BR8" s="345">
        <v>185109</v>
      </c>
      <c r="BS8" s="345">
        <v>219073</v>
      </c>
      <c r="BT8" s="345">
        <v>198404</v>
      </c>
      <c r="BU8" s="345">
        <v>209701</v>
      </c>
      <c r="BV8" s="345">
        <v>215120</v>
      </c>
      <c r="BW8" s="345">
        <v>192092</v>
      </c>
      <c r="BX8" s="345">
        <v>195575</v>
      </c>
      <c r="BY8" s="345">
        <v>188296</v>
      </c>
      <c r="BZ8" s="345">
        <v>194326</v>
      </c>
      <c r="CA8" s="345">
        <v>231172</v>
      </c>
      <c r="CB8" s="345" t="s">
        <v>816</v>
      </c>
      <c r="CC8" s="345">
        <v>203869</v>
      </c>
      <c r="CD8" s="345" t="s">
        <v>817</v>
      </c>
      <c r="CE8" s="345" t="s">
        <v>818</v>
      </c>
      <c r="CF8" s="345" t="s">
        <v>819</v>
      </c>
      <c r="CG8" s="345" t="s">
        <v>820</v>
      </c>
      <c r="CH8" s="345" t="s">
        <v>821</v>
      </c>
      <c r="CI8" s="345">
        <v>238764</v>
      </c>
      <c r="CJ8" s="345">
        <v>230946</v>
      </c>
      <c r="CK8" s="348">
        <v>250205</v>
      </c>
      <c r="CL8" s="348">
        <v>228507</v>
      </c>
      <c r="CM8" s="348">
        <v>237253</v>
      </c>
      <c r="CN8" s="348">
        <v>222515</v>
      </c>
      <c r="CO8" s="348">
        <v>219799</v>
      </c>
      <c r="CP8" s="348">
        <v>186754</v>
      </c>
      <c r="CQ8" s="344">
        <v>187491</v>
      </c>
      <c r="CR8" s="344">
        <v>182536</v>
      </c>
      <c r="CS8" s="344">
        <v>170393</v>
      </c>
      <c r="CT8" s="344">
        <v>164804</v>
      </c>
      <c r="CU8" s="324">
        <v>162203</v>
      </c>
      <c r="CV8" s="324">
        <v>157341</v>
      </c>
      <c r="CW8" s="324">
        <v>152995</v>
      </c>
      <c r="CX8" s="112"/>
    </row>
    <row r="9" spans="1:102" s="245" customFormat="1" ht="14.25">
      <c r="A9" s="76"/>
      <c r="B9" s="127" t="s">
        <v>13</v>
      </c>
      <c r="C9" s="125" t="s">
        <v>332</v>
      </c>
      <c r="D9" s="108"/>
      <c r="E9" s="112">
        <v>137.6</v>
      </c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>
        <v>166.1</v>
      </c>
      <c r="Z9" s="112"/>
      <c r="AA9" s="112"/>
      <c r="AB9" s="112"/>
      <c r="AC9" s="112"/>
      <c r="AD9" s="112"/>
      <c r="AE9" s="112">
        <v>198.7</v>
      </c>
      <c r="AF9" s="112"/>
      <c r="AG9" s="112"/>
      <c r="AH9" s="112"/>
      <c r="AI9" s="112">
        <v>239.8</v>
      </c>
      <c r="AJ9" s="112">
        <v>242.9</v>
      </c>
      <c r="AK9" s="112">
        <v>237.2</v>
      </c>
      <c r="AL9" s="112">
        <v>237.2</v>
      </c>
      <c r="AM9" s="112">
        <v>237.2</v>
      </c>
      <c r="AN9" s="112"/>
      <c r="AO9" s="112">
        <v>239.9</v>
      </c>
      <c r="AP9" s="112"/>
      <c r="AQ9" s="112"/>
      <c r="AR9" s="112"/>
      <c r="AS9" s="112">
        <v>258.8</v>
      </c>
      <c r="AT9" s="112"/>
      <c r="AU9" s="112"/>
      <c r="AV9" s="112">
        <v>256.3</v>
      </c>
      <c r="AW9" s="112">
        <v>259.7</v>
      </c>
      <c r="AX9" s="112"/>
      <c r="AY9" s="112"/>
      <c r="AZ9" s="112"/>
      <c r="BA9" s="112">
        <v>257.9</v>
      </c>
      <c r="BB9" s="112">
        <v>256.9</v>
      </c>
      <c r="BC9" s="112">
        <v>233.4</v>
      </c>
      <c r="BD9" s="112">
        <v>243.3</v>
      </c>
      <c r="BE9" s="112">
        <v>226.2</v>
      </c>
      <c r="BF9" s="112">
        <v>243.3</v>
      </c>
      <c r="BG9" s="112">
        <v>243.9</v>
      </c>
      <c r="BH9" s="112">
        <v>243.4</v>
      </c>
      <c r="BI9" s="112">
        <v>250.8</v>
      </c>
      <c r="BJ9" s="112">
        <v>253.5</v>
      </c>
      <c r="BK9" s="112">
        <v>254.9</v>
      </c>
      <c r="BL9" s="112">
        <v>258.9</v>
      </c>
      <c r="BM9" s="112">
        <v>259.3</v>
      </c>
      <c r="BN9" s="112">
        <v>259.2</v>
      </c>
      <c r="BO9" s="112">
        <v>259.9</v>
      </c>
      <c r="BP9" s="112">
        <v>260.1</v>
      </c>
      <c r="BQ9" s="112">
        <v>261.2</v>
      </c>
      <c r="BR9" s="112">
        <v>266.2</v>
      </c>
      <c r="BS9" s="112">
        <v>268.3</v>
      </c>
      <c r="BT9" s="112">
        <v>276.7</v>
      </c>
      <c r="BU9" s="112">
        <v>276.7</v>
      </c>
      <c r="BV9" s="112">
        <v>217.22</v>
      </c>
      <c r="BW9" s="112">
        <v>276.7</v>
      </c>
      <c r="BX9" s="112">
        <v>277.3</v>
      </c>
      <c r="BY9" s="112">
        <v>277.9</v>
      </c>
      <c r="BZ9" s="112">
        <v>280.1</v>
      </c>
      <c r="CA9" s="112">
        <v>280.6</v>
      </c>
      <c r="CB9" s="273">
        <v>280.6</v>
      </c>
      <c r="CC9" s="273">
        <v>287</v>
      </c>
      <c r="CD9" s="273">
        <v>357.1</v>
      </c>
      <c r="CE9" s="273">
        <v>354.6</v>
      </c>
      <c r="CF9" s="273">
        <v>357.9</v>
      </c>
      <c r="CG9" s="273">
        <v>353.67</v>
      </c>
      <c r="CH9" s="273">
        <v>348.92</v>
      </c>
      <c r="CI9" s="273">
        <v>341.61</v>
      </c>
      <c r="CJ9" s="273">
        <v>338.67</v>
      </c>
      <c r="CK9" s="325">
        <v>330.6</v>
      </c>
      <c r="CL9" s="325">
        <v>322.7</v>
      </c>
      <c r="CM9" s="325">
        <v>319.1</v>
      </c>
      <c r="CN9" s="325">
        <v>286.1</v>
      </c>
      <c r="CO9" s="325">
        <v>289</v>
      </c>
      <c r="CP9" s="325">
        <v>286</v>
      </c>
      <c r="CQ9" s="325">
        <v>286.2</v>
      </c>
      <c r="CR9" s="325">
        <v>286.7</v>
      </c>
      <c r="CS9" s="325">
        <v>286.4</v>
      </c>
      <c r="CT9" s="326">
        <v>296.4</v>
      </c>
      <c r="CU9" s="326">
        <v>288.1</v>
      </c>
      <c r="CV9" s="326">
        <v>291.4</v>
      </c>
      <c r="CW9" s="324">
        <v>291.3</v>
      </c>
      <c r="CX9" s="112"/>
    </row>
    <row r="10" spans="1:102" s="245" customFormat="1" ht="14.25">
      <c r="A10" s="76"/>
      <c r="B10" s="127" t="s">
        <v>19</v>
      </c>
      <c r="C10" s="125" t="s">
        <v>333</v>
      </c>
      <c r="D10" s="108"/>
      <c r="E10" s="112">
        <v>185.45</v>
      </c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>
        <v>185.45</v>
      </c>
      <c r="Z10" s="112"/>
      <c r="AA10" s="112"/>
      <c r="AB10" s="112"/>
      <c r="AC10" s="112"/>
      <c r="AD10" s="112"/>
      <c r="AE10" s="112">
        <v>310.82</v>
      </c>
      <c r="AF10" s="112"/>
      <c r="AG10" s="112"/>
      <c r="AH10" s="112"/>
      <c r="AI10" s="112">
        <v>309.36</v>
      </c>
      <c r="AJ10" s="112">
        <v>287.76</v>
      </c>
      <c r="AK10" s="112">
        <v>313.74</v>
      </c>
      <c r="AL10" s="112">
        <v>286.59</v>
      </c>
      <c r="AM10" s="112">
        <v>290.5</v>
      </c>
      <c r="AN10" s="112"/>
      <c r="AO10" s="112">
        <v>346.69</v>
      </c>
      <c r="AP10" s="112"/>
      <c r="AQ10" s="112"/>
      <c r="AR10" s="112"/>
      <c r="AS10" s="112">
        <v>289.25</v>
      </c>
      <c r="AT10" s="112"/>
      <c r="AU10" s="112"/>
      <c r="AV10" s="112">
        <v>229.85</v>
      </c>
      <c r="AW10" s="112">
        <v>301.15</v>
      </c>
      <c r="AX10" s="112"/>
      <c r="AY10" s="112"/>
      <c r="AZ10" s="112"/>
      <c r="BA10" s="112">
        <v>286.83</v>
      </c>
      <c r="BB10" s="112">
        <v>288.92</v>
      </c>
      <c r="BC10" s="112">
        <v>300.68</v>
      </c>
      <c r="BD10" s="112">
        <v>309.05</v>
      </c>
      <c r="BE10" s="112">
        <v>308.45</v>
      </c>
      <c r="BF10" s="112" t="s">
        <v>822</v>
      </c>
      <c r="BG10" s="112">
        <v>306.86</v>
      </c>
      <c r="BH10" s="112">
        <v>303.78</v>
      </c>
      <c r="BI10" s="112">
        <v>302.1</v>
      </c>
      <c r="BJ10" s="112">
        <v>290.46</v>
      </c>
      <c r="BK10" s="112">
        <v>287.38</v>
      </c>
      <c r="BL10" s="112">
        <v>286.94</v>
      </c>
      <c r="BM10" s="112">
        <v>286.94</v>
      </c>
      <c r="BN10" s="112">
        <v>286.94</v>
      </c>
      <c r="BO10" s="112">
        <v>286.94</v>
      </c>
      <c r="BP10" s="112">
        <v>282.48</v>
      </c>
      <c r="BQ10" s="112">
        <v>282.48</v>
      </c>
      <c r="BR10" s="112">
        <v>282.48</v>
      </c>
      <c r="BS10" s="112">
        <v>331.53</v>
      </c>
      <c r="BT10" s="112">
        <v>275.4</v>
      </c>
      <c r="BU10" s="112">
        <v>305.11</v>
      </c>
      <c r="BV10" s="112">
        <v>281.76</v>
      </c>
      <c r="BW10" s="112">
        <v>281.17</v>
      </c>
      <c r="BX10" s="112">
        <v>286.55</v>
      </c>
      <c r="BY10" s="112">
        <v>302.69</v>
      </c>
      <c r="BZ10" s="112">
        <v>311.55</v>
      </c>
      <c r="CA10" s="112">
        <v>375.31</v>
      </c>
      <c r="CB10" s="273">
        <v>365.31</v>
      </c>
      <c r="CC10" s="273">
        <v>373.3</v>
      </c>
      <c r="CD10" s="273">
        <v>374.56</v>
      </c>
      <c r="CE10" s="273">
        <v>389.66</v>
      </c>
      <c r="CF10" s="273">
        <v>411.88</v>
      </c>
      <c r="CG10" s="273">
        <v>406.98</v>
      </c>
      <c r="CH10" s="273">
        <v>399.71</v>
      </c>
      <c r="CI10" s="273">
        <v>392.28</v>
      </c>
      <c r="CJ10" s="273">
        <v>390.17</v>
      </c>
      <c r="CK10" s="325">
        <v>387.81</v>
      </c>
      <c r="CL10" s="325">
        <v>363.11</v>
      </c>
      <c r="CM10" s="325">
        <v>359.59</v>
      </c>
      <c r="CN10" s="325">
        <v>384.24</v>
      </c>
      <c r="CO10" s="325">
        <v>373.24</v>
      </c>
      <c r="CP10" s="325">
        <v>381.53</v>
      </c>
      <c r="CQ10" s="325">
        <v>392.25</v>
      </c>
      <c r="CR10" s="325">
        <v>407.77</v>
      </c>
      <c r="CS10" s="325">
        <v>408.76</v>
      </c>
      <c r="CT10" s="326">
        <v>408.76</v>
      </c>
      <c r="CU10" s="326">
        <v>403.14</v>
      </c>
      <c r="CV10" s="326">
        <v>403.35</v>
      </c>
      <c r="CW10" s="324">
        <v>405.91</v>
      </c>
      <c r="CX10" s="112"/>
    </row>
    <row r="11" spans="1:104" s="245" customFormat="1" ht="14.25">
      <c r="A11" s="76"/>
      <c r="B11" s="127" t="s">
        <v>21</v>
      </c>
      <c r="C11" s="125" t="s">
        <v>334</v>
      </c>
      <c r="D11" s="76"/>
      <c r="E11" s="112">
        <v>35513</v>
      </c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>
        <v>21014</v>
      </c>
      <c r="Z11" s="112"/>
      <c r="AA11" s="112"/>
      <c r="AB11" s="112"/>
      <c r="AC11" s="112"/>
      <c r="AD11" s="112"/>
      <c r="AE11" s="112">
        <v>40560</v>
      </c>
      <c r="AF11" s="112"/>
      <c r="AG11" s="112"/>
      <c r="AH11" s="112"/>
      <c r="AI11" s="112">
        <v>43210</v>
      </c>
      <c r="AJ11" s="112">
        <v>43210</v>
      </c>
      <c r="AK11" s="112">
        <v>43210</v>
      </c>
      <c r="AL11" s="112">
        <v>43435</v>
      </c>
      <c r="AM11" s="112">
        <v>44335</v>
      </c>
      <c r="AN11" s="112"/>
      <c r="AO11" s="112">
        <v>44335</v>
      </c>
      <c r="AP11" s="112"/>
      <c r="AQ11" s="112"/>
      <c r="AR11" s="112"/>
      <c r="AS11" s="112">
        <v>39160</v>
      </c>
      <c r="AT11" s="112"/>
      <c r="AU11" s="112"/>
      <c r="AV11" s="112">
        <v>39923</v>
      </c>
      <c r="AW11" s="112">
        <v>39923</v>
      </c>
      <c r="AX11" s="112"/>
      <c r="AY11" s="112"/>
      <c r="AZ11" s="112"/>
      <c r="BA11" s="345">
        <v>34017</v>
      </c>
      <c r="BB11" s="345">
        <v>34017</v>
      </c>
      <c r="BC11" s="345">
        <v>36127</v>
      </c>
      <c r="BD11" s="345">
        <v>38018</v>
      </c>
      <c r="BE11" s="345">
        <v>38018</v>
      </c>
      <c r="BF11" s="345">
        <v>40350</v>
      </c>
      <c r="BG11" s="345">
        <v>40655</v>
      </c>
      <c r="BH11" s="345">
        <v>42602</v>
      </c>
      <c r="BI11" s="345">
        <v>42241</v>
      </c>
      <c r="BJ11" s="345">
        <v>43946</v>
      </c>
      <c r="BK11" s="345">
        <v>41113</v>
      </c>
      <c r="BL11" s="345">
        <v>38995</v>
      </c>
      <c r="BM11" s="345">
        <v>38779</v>
      </c>
      <c r="BN11" s="345">
        <v>38562</v>
      </c>
      <c r="BO11" s="345">
        <v>38661</v>
      </c>
      <c r="BP11" s="345">
        <v>38183</v>
      </c>
      <c r="BQ11" s="345">
        <v>36487</v>
      </c>
      <c r="BR11" s="345">
        <v>35573</v>
      </c>
      <c r="BS11" s="345">
        <v>35704</v>
      </c>
      <c r="BT11" s="345">
        <v>35269</v>
      </c>
      <c r="BU11" s="345">
        <v>37131</v>
      </c>
      <c r="BV11" s="345">
        <v>49950</v>
      </c>
      <c r="BW11" s="345">
        <v>35827</v>
      </c>
      <c r="BX11" s="345">
        <v>35827</v>
      </c>
      <c r="BY11" s="345">
        <v>36319</v>
      </c>
      <c r="BZ11" s="345">
        <v>38599</v>
      </c>
      <c r="CA11" s="345">
        <v>39304</v>
      </c>
      <c r="CB11" s="345">
        <v>39304</v>
      </c>
      <c r="CC11" s="345">
        <v>40182</v>
      </c>
      <c r="CD11" s="345">
        <v>45215</v>
      </c>
      <c r="CE11" s="345">
        <v>49538</v>
      </c>
      <c r="CF11" s="345">
        <v>56272</v>
      </c>
      <c r="CG11" s="345">
        <v>59080</v>
      </c>
      <c r="CH11" s="345">
        <v>56642</v>
      </c>
      <c r="CI11" s="345">
        <v>54287</v>
      </c>
      <c r="CJ11" s="345">
        <v>53145</v>
      </c>
      <c r="CK11" s="351">
        <v>52986</v>
      </c>
      <c r="CL11" s="351">
        <v>49375</v>
      </c>
      <c r="CM11" s="351">
        <v>46625</v>
      </c>
      <c r="CN11" s="351">
        <v>46250</v>
      </c>
      <c r="CO11" s="351">
        <v>45500</v>
      </c>
      <c r="CP11" s="351">
        <v>44125</v>
      </c>
      <c r="CQ11" s="351">
        <v>44125</v>
      </c>
      <c r="CR11" s="351">
        <v>47300</v>
      </c>
      <c r="CS11" s="351">
        <v>47250</v>
      </c>
      <c r="CT11" s="351">
        <v>50950</v>
      </c>
      <c r="CU11" s="351">
        <v>50375</v>
      </c>
      <c r="CV11" s="351">
        <v>49625</v>
      </c>
      <c r="CW11" s="349">
        <v>50625</v>
      </c>
      <c r="CX11" s="345"/>
      <c r="CY11" s="352"/>
      <c r="CZ11" s="352"/>
    </row>
    <row r="12" spans="1:149" s="245" customFormat="1" ht="14.25">
      <c r="A12" s="76"/>
      <c r="B12" s="127" t="s">
        <v>23</v>
      </c>
      <c r="C12" s="125" t="s">
        <v>240</v>
      </c>
      <c r="D12" s="10"/>
      <c r="E12" s="112">
        <v>111.95519999999999</v>
      </c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>
        <v>117.3648</v>
      </c>
      <c r="Z12" s="112"/>
      <c r="AA12" s="112"/>
      <c r="AB12" s="112"/>
      <c r="AC12" s="112"/>
      <c r="AD12" s="112"/>
      <c r="AE12" s="112">
        <v>118.54079999999999</v>
      </c>
      <c r="AF12" s="112"/>
      <c r="AG12" s="112"/>
      <c r="AH12" s="112"/>
      <c r="AI12" s="112">
        <v>121.5984</v>
      </c>
      <c r="AJ12" s="112">
        <v>122.7744</v>
      </c>
      <c r="AK12" s="112">
        <v>123.0096</v>
      </c>
      <c r="AL12" s="112">
        <v>123.00959999999999</v>
      </c>
      <c r="AM12" s="112">
        <v>123.7152</v>
      </c>
      <c r="AN12" s="112"/>
      <c r="AO12" s="112">
        <v>123.7152</v>
      </c>
      <c r="AP12" s="112"/>
      <c r="AQ12" s="112"/>
      <c r="AR12" s="112"/>
      <c r="AS12" s="112">
        <v>123.9504</v>
      </c>
      <c r="AT12" s="112"/>
      <c r="AU12" s="112"/>
      <c r="AV12" s="112">
        <v>127.008</v>
      </c>
      <c r="AW12" s="112">
        <v>127.4784</v>
      </c>
      <c r="AX12" s="112"/>
      <c r="AY12" s="112"/>
      <c r="AZ12" s="112"/>
      <c r="BA12" s="112">
        <v>130.0656</v>
      </c>
      <c r="BB12" s="112">
        <v>129.1248</v>
      </c>
      <c r="BC12" s="112">
        <v>129.5952</v>
      </c>
      <c r="BD12" s="112">
        <v>130.7712</v>
      </c>
      <c r="BE12" s="112">
        <v>130.7712</v>
      </c>
      <c r="BF12" s="112">
        <v>130.7712</v>
      </c>
      <c r="BG12" s="112">
        <v>131.712</v>
      </c>
      <c r="BH12" s="112">
        <v>133.8288</v>
      </c>
      <c r="BI12" s="112">
        <v>135.0048</v>
      </c>
      <c r="BJ12" s="112">
        <v>135.0048</v>
      </c>
      <c r="BK12" s="112">
        <v>136.1808</v>
      </c>
      <c r="BL12" s="112">
        <v>138.2976</v>
      </c>
      <c r="BM12" s="112">
        <v>138.299952</v>
      </c>
      <c r="BN12" s="112">
        <v>138.299952</v>
      </c>
      <c r="BO12" s="112">
        <v>138.299952</v>
      </c>
      <c r="BP12" s="112">
        <v>139.388928</v>
      </c>
      <c r="BQ12" s="112">
        <v>138.299952</v>
      </c>
      <c r="BR12" s="112">
        <v>139.388928</v>
      </c>
      <c r="BS12" s="112">
        <v>132.0092928</v>
      </c>
      <c r="BT12" s="112">
        <v>133.0093632</v>
      </c>
      <c r="BU12" s="112">
        <v>133.0093632</v>
      </c>
      <c r="BV12" s="112">
        <v>144.8832</v>
      </c>
      <c r="BW12" s="112">
        <v>144.83380799999998</v>
      </c>
      <c r="BX12" s="112">
        <v>145.92278399999998</v>
      </c>
      <c r="BY12" s="112">
        <v>145.92278399999998</v>
      </c>
      <c r="BZ12" s="112">
        <v>145.92278399999998</v>
      </c>
      <c r="CA12" s="112">
        <v>138.0097152</v>
      </c>
      <c r="CB12" s="273">
        <v>147.01175999999998</v>
      </c>
      <c r="CC12" s="273">
        <v>149.19</v>
      </c>
      <c r="CD12" s="273">
        <v>150.278688</v>
      </c>
      <c r="CE12" s="273">
        <v>151.367664</v>
      </c>
      <c r="CF12" s="273">
        <v>152.45664</v>
      </c>
      <c r="CG12" s="273">
        <v>147.2479008</v>
      </c>
      <c r="CH12" s="273">
        <v>149.307312</v>
      </c>
      <c r="CI12" s="273">
        <v>150.3370176</v>
      </c>
      <c r="CJ12" s="273">
        <v>150.3370176</v>
      </c>
      <c r="CK12" s="327">
        <v>147.00925984251964</v>
      </c>
      <c r="CL12" s="327">
        <v>148</v>
      </c>
      <c r="CM12" s="327">
        <v>148</v>
      </c>
      <c r="CN12" s="327">
        <v>150.64</v>
      </c>
      <c r="CO12" s="328">
        <v>151</v>
      </c>
      <c r="CP12" s="328">
        <v>153</v>
      </c>
      <c r="CQ12" s="328">
        <v>160</v>
      </c>
      <c r="CR12" s="328">
        <v>162</v>
      </c>
      <c r="CS12" s="328">
        <v>163</v>
      </c>
      <c r="CT12" s="329">
        <v>165</v>
      </c>
      <c r="CU12" s="329">
        <v>168</v>
      </c>
      <c r="CV12" s="329">
        <v>168</v>
      </c>
      <c r="CW12" s="329"/>
      <c r="CX12" s="107"/>
      <c r="CY12" s="246"/>
      <c r="CZ12" s="246"/>
      <c r="DA12" s="246"/>
      <c r="DB12" s="246"/>
      <c r="DC12" s="246"/>
      <c r="DD12" s="246"/>
      <c r="DE12" s="246"/>
      <c r="DF12" s="246"/>
      <c r="DG12" s="246"/>
      <c r="DH12" s="246"/>
      <c r="DI12" s="246"/>
      <c r="DJ12" s="246"/>
      <c r="DK12" s="246"/>
      <c r="DL12" s="246"/>
      <c r="DM12" s="246"/>
      <c r="DN12" s="246"/>
      <c r="DO12" s="246"/>
      <c r="DP12" s="246"/>
      <c r="DQ12" s="246"/>
      <c r="DR12" s="246"/>
      <c r="DS12" s="246"/>
      <c r="DT12" s="246"/>
      <c r="DU12" s="246"/>
      <c r="DV12" s="246"/>
      <c r="DW12" s="246"/>
      <c r="DX12" s="246"/>
      <c r="DY12" s="246"/>
      <c r="DZ12" s="246"/>
      <c r="EA12" s="246"/>
      <c r="EB12" s="246"/>
      <c r="EC12" s="246"/>
      <c r="ED12" s="246"/>
      <c r="EE12" s="246"/>
      <c r="EF12" s="246"/>
      <c r="EG12" s="246"/>
      <c r="EH12" s="246"/>
      <c r="EI12" s="246"/>
      <c r="EJ12" s="246"/>
      <c r="EK12" s="246"/>
      <c r="EL12" s="246"/>
      <c r="EM12" s="246"/>
      <c r="EN12" s="246"/>
      <c r="EO12" s="246"/>
      <c r="EP12" s="246"/>
      <c r="EQ12" s="246"/>
      <c r="ER12" s="246"/>
      <c r="ES12" s="246"/>
    </row>
    <row r="13" spans="1:149" s="245" customFormat="1" ht="15">
      <c r="A13" s="76"/>
      <c r="B13" s="73"/>
      <c r="C13" s="81"/>
      <c r="D13" s="10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12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31"/>
      <c r="CD13" s="107"/>
      <c r="CE13" s="278"/>
      <c r="CF13" s="107"/>
      <c r="CG13" s="107"/>
      <c r="CH13" s="107"/>
      <c r="CI13" s="107"/>
      <c r="CJ13" s="107"/>
      <c r="CK13" s="329"/>
      <c r="CL13" s="329"/>
      <c r="CM13" s="329"/>
      <c r="CN13" s="329"/>
      <c r="CO13" s="329"/>
      <c r="CP13" s="329"/>
      <c r="CQ13" s="329"/>
      <c r="CR13" s="329"/>
      <c r="CS13" s="329"/>
      <c r="CT13" s="329"/>
      <c r="CU13" s="329"/>
      <c r="CV13" s="329"/>
      <c r="CW13" s="329"/>
      <c r="CX13" s="107"/>
      <c r="CY13" s="246"/>
      <c r="CZ13" s="246"/>
      <c r="DA13" s="246"/>
      <c r="DB13" s="246"/>
      <c r="DC13" s="246"/>
      <c r="DD13" s="246"/>
      <c r="DE13" s="246"/>
      <c r="DF13" s="246"/>
      <c r="DG13" s="246"/>
      <c r="DH13" s="246"/>
      <c r="DI13" s="246"/>
      <c r="DJ13" s="246"/>
      <c r="DK13" s="246"/>
      <c r="DL13" s="246"/>
      <c r="DM13" s="246"/>
      <c r="DN13" s="246"/>
      <c r="DO13" s="246"/>
      <c r="DP13" s="246"/>
      <c r="DQ13" s="246"/>
      <c r="DR13" s="246"/>
      <c r="DS13" s="246"/>
      <c r="DT13" s="246"/>
      <c r="DU13" s="246"/>
      <c r="DV13" s="246"/>
      <c r="DW13" s="246"/>
      <c r="DX13" s="246"/>
      <c r="DY13" s="246"/>
      <c r="DZ13" s="246"/>
      <c r="EA13" s="246"/>
      <c r="EB13" s="246"/>
      <c r="EC13" s="246"/>
      <c r="ED13" s="246"/>
      <c r="EE13" s="246"/>
      <c r="EF13" s="246"/>
      <c r="EG13" s="246"/>
      <c r="EH13" s="246"/>
      <c r="EI13" s="246"/>
      <c r="EJ13" s="246"/>
      <c r="EK13" s="246"/>
      <c r="EL13" s="246"/>
      <c r="EM13" s="246"/>
      <c r="EN13" s="246"/>
      <c r="EO13" s="246"/>
      <c r="EP13" s="246"/>
      <c r="EQ13" s="246"/>
      <c r="ER13" s="246"/>
      <c r="ES13" s="246"/>
    </row>
    <row r="14" spans="1:102" s="245" customFormat="1" ht="15.75">
      <c r="A14" s="76"/>
      <c r="B14" s="126">
        <v>2</v>
      </c>
      <c r="C14" s="124" t="s">
        <v>335</v>
      </c>
      <c r="D14" s="108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28"/>
      <c r="CD14" s="112"/>
      <c r="CE14" s="273"/>
      <c r="CF14" s="112"/>
      <c r="CG14" s="112"/>
      <c r="CH14" s="112"/>
      <c r="CI14" s="112"/>
      <c r="CJ14" s="112"/>
      <c r="CK14" s="328"/>
      <c r="CL14" s="328"/>
      <c r="CM14" s="328"/>
      <c r="CN14" s="328"/>
      <c r="CO14" s="328"/>
      <c r="CP14" s="328"/>
      <c r="CQ14" s="328"/>
      <c r="CR14" s="328"/>
      <c r="CS14" s="328"/>
      <c r="CT14" s="328"/>
      <c r="CU14" s="328"/>
      <c r="CV14" s="328"/>
      <c r="CW14" s="328"/>
      <c r="CX14" s="112"/>
    </row>
    <row r="15" spans="1:102" s="245" customFormat="1" ht="14.25">
      <c r="A15" s="76"/>
      <c r="B15" s="127" t="s">
        <v>8</v>
      </c>
      <c r="C15" s="125" t="s">
        <v>241</v>
      </c>
      <c r="D15" s="108"/>
      <c r="E15" s="112">
        <v>117662</v>
      </c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>
        <v>105116</v>
      </c>
      <c r="Z15" s="112"/>
      <c r="AA15" s="112"/>
      <c r="AB15" s="112"/>
      <c r="AC15" s="112"/>
      <c r="AD15" s="112"/>
      <c r="AE15" s="112">
        <v>161583</v>
      </c>
      <c r="AF15" s="112"/>
      <c r="AG15" s="112"/>
      <c r="AH15" s="112"/>
      <c r="AI15" s="112">
        <v>150346</v>
      </c>
      <c r="AJ15" s="112">
        <v>151962</v>
      </c>
      <c r="AK15" s="112">
        <v>156101</v>
      </c>
      <c r="AL15" s="112">
        <v>156101</v>
      </c>
      <c r="AM15" s="112">
        <v>162132</v>
      </c>
      <c r="AN15" s="112"/>
      <c r="AO15" s="112">
        <v>161959</v>
      </c>
      <c r="AP15" s="112"/>
      <c r="AQ15" s="112"/>
      <c r="AR15" s="112"/>
      <c r="AS15" s="112">
        <v>155105</v>
      </c>
      <c r="AT15" s="112"/>
      <c r="AU15" s="112"/>
      <c r="AV15" s="112">
        <v>169400</v>
      </c>
      <c r="AW15" s="112">
        <v>183947</v>
      </c>
      <c r="AX15" s="112"/>
      <c r="AY15" s="112"/>
      <c r="AZ15" s="112"/>
      <c r="BA15" s="345">
        <v>234065</v>
      </c>
      <c r="BB15" s="354">
        <f>BB7</f>
        <v>246882</v>
      </c>
      <c r="BC15" s="354">
        <f>BC7</f>
        <v>246187</v>
      </c>
      <c r="BD15" s="354">
        <f>BD7</f>
        <v>321694</v>
      </c>
      <c r="BE15" s="354">
        <f>BE7</f>
        <v>405017</v>
      </c>
      <c r="BF15" s="354">
        <f>BF7</f>
        <v>360240</v>
      </c>
      <c r="BG15" s="345">
        <v>396727</v>
      </c>
      <c r="BH15" s="345">
        <v>396250</v>
      </c>
      <c r="BI15" s="345">
        <v>388127</v>
      </c>
      <c r="BJ15" s="345">
        <v>377445</v>
      </c>
      <c r="BK15" s="345">
        <v>349767</v>
      </c>
      <c r="BL15" s="345">
        <v>331319</v>
      </c>
      <c r="BM15" s="345">
        <v>321137</v>
      </c>
      <c r="BN15" s="345">
        <v>266730</v>
      </c>
      <c r="BO15" s="345">
        <v>268199</v>
      </c>
      <c r="BP15" s="345">
        <v>300799</v>
      </c>
      <c r="BQ15" s="345">
        <v>341326</v>
      </c>
      <c r="BR15" s="345">
        <v>331023</v>
      </c>
      <c r="BS15" s="345">
        <v>343064</v>
      </c>
      <c r="BT15" s="345">
        <v>310398</v>
      </c>
      <c r="BU15" s="345">
        <v>327855</v>
      </c>
      <c r="BV15" s="345">
        <v>350128</v>
      </c>
      <c r="BW15" s="345">
        <v>340897</v>
      </c>
      <c r="BX15" s="345">
        <v>291788</v>
      </c>
      <c r="BY15" s="345">
        <v>271169</v>
      </c>
      <c r="BZ15" s="345">
        <v>298979</v>
      </c>
      <c r="CA15" s="345">
        <v>384365</v>
      </c>
      <c r="CB15" s="345">
        <v>356028</v>
      </c>
      <c r="CC15" s="345">
        <f>CC7</f>
        <v>374688</v>
      </c>
      <c r="CD15" s="345">
        <v>378574</v>
      </c>
      <c r="CE15" s="345" t="s">
        <v>812</v>
      </c>
      <c r="CF15" s="345">
        <v>379097</v>
      </c>
      <c r="CG15" s="345">
        <v>342410</v>
      </c>
      <c r="CH15" s="345" t="s">
        <v>815</v>
      </c>
      <c r="CI15" s="345">
        <v>254789</v>
      </c>
      <c r="CJ15" s="345">
        <v>201489</v>
      </c>
      <c r="CK15" s="355">
        <v>155954</v>
      </c>
      <c r="CL15" s="355">
        <v>166808</v>
      </c>
      <c r="CM15" s="355">
        <v>175396</v>
      </c>
      <c r="CN15" s="355">
        <v>207578</v>
      </c>
      <c r="CO15" s="355">
        <v>232254</v>
      </c>
      <c r="CP15" s="355">
        <v>240138</v>
      </c>
      <c r="CQ15" s="355">
        <v>258059</v>
      </c>
      <c r="CR15" s="355">
        <v>271982</v>
      </c>
      <c r="CS15" s="355">
        <v>314505</v>
      </c>
      <c r="CT15" s="355">
        <v>308032</v>
      </c>
      <c r="CU15" s="355">
        <v>319423</v>
      </c>
      <c r="CV15" s="355">
        <v>326293</v>
      </c>
      <c r="CW15" s="355">
        <v>343582</v>
      </c>
      <c r="CX15" s="345"/>
    </row>
    <row r="16" spans="1:102" s="245" customFormat="1" ht="14.25">
      <c r="A16" s="76"/>
      <c r="B16" s="127" t="s">
        <v>11</v>
      </c>
      <c r="C16" s="332" t="s">
        <v>853</v>
      </c>
      <c r="D16" s="108"/>
      <c r="E16" s="112">
        <v>125048</v>
      </c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>
        <v>82245</v>
      </c>
      <c r="Z16" s="112"/>
      <c r="AA16" s="112"/>
      <c r="AB16" s="112"/>
      <c r="AC16" s="112"/>
      <c r="AD16" s="112"/>
      <c r="AE16" s="112">
        <v>84522</v>
      </c>
      <c r="AF16" s="112"/>
      <c r="AG16" s="112"/>
      <c r="AH16" s="112"/>
      <c r="AI16" s="112">
        <v>96618</v>
      </c>
      <c r="AJ16" s="112">
        <v>95664</v>
      </c>
      <c r="AK16" s="112">
        <v>101482</v>
      </c>
      <c r="AL16" s="112">
        <v>84681</v>
      </c>
      <c r="AM16" s="112">
        <v>86634</v>
      </c>
      <c r="AN16" s="112"/>
      <c r="AO16" s="112">
        <v>101372</v>
      </c>
      <c r="AP16" s="112"/>
      <c r="AQ16" s="112"/>
      <c r="AR16" s="112"/>
      <c r="AS16" s="112">
        <v>186476</v>
      </c>
      <c r="AT16" s="112"/>
      <c r="AU16" s="112"/>
      <c r="AV16" s="112">
        <v>188786</v>
      </c>
      <c r="AW16" s="112">
        <v>212825</v>
      </c>
      <c r="AX16" s="112"/>
      <c r="AY16" s="112"/>
      <c r="AZ16" s="112"/>
      <c r="BA16" s="345">
        <v>200074</v>
      </c>
      <c r="BB16" s="345">
        <v>195894</v>
      </c>
      <c r="BC16" s="345">
        <v>194855</v>
      </c>
      <c r="BD16" s="345">
        <v>221331</v>
      </c>
      <c r="BE16" s="345">
        <v>204827</v>
      </c>
      <c r="BF16" s="345">
        <v>203822</v>
      </c>
      <c r="BG16" s="345">
        <v>212009</v>
      </c>
      <c r="BH16" s="345">
        <v>210100</v>
      </c>
      <c r="BI16" s="345">
        <v>209593</v>
      </c>
      <c r="BJ16" s="345">
        <v>200334</v>
      </c>
      <c r="BK16" s="345">
        <v>203675</v>
      </c>
      <c r="BL16" s="345">
        <v>198712</v>
      </c>
      <c r="BM16" s="345">
        <v>200218</v>
      </c>
      <c r="BN16" s="345">
        <v>195011</v>
      </c>
      <c r="BO16" s="345">
        <v>196183</v>
      </c>
      <c r="BP16" s="345">
        <v>191168</v>
      </c>
      <c r="BQ16" s="345">
        <v>182565</v>
      </c>
      <c r="BR16" s="345">
        <v>185109</v>
      </c>
      <c r="BS16" s="345">
        <v>219073</v>
      </c>
      <c r="BT16" s="345">
        <v>198404</v>
      </c>
      <c r="BU16" s="345">
        <v>209701</v>
      </c>
      <c r="BV16" s="345">
        <v>191920</v>
      </c>
      <c r="BW16" s="345">
        <v>192092</v>
      </c>
      <c r="BX16" s="345">
        <v>195575</v>
      </c>
      <c r="BY16" s="345">
        <v>188296</v>
      </c>
      <c r="BZ16" s="345">
        <v>194326</v>
      </c>
      <c r="CA16" s="345">
        <v>231172</v>
      </c>
      <c r="CB16" s="345">
        <v>195118</v>
      </c>
      <c r="CC16" s="345">
        <f>CC8</f>
        <v>203869</v>
      </c>
      <c r="CD16" s="345">
        <v>212968</v>
      </c>
      <c r="CE16" s="345" t="s">
        <v>818</v>
      </c>
      <c r="CF16" s="345">
        <v>225373</v>
      </c>
      <c r="CG16" s="345">
        <v>229721</v>
      </c>
      <c r="CH16" s="345" t="s">
        <v>821</v>
      </c>
      <c r="CI16" s="345">
        <v>238764</v>
      </c>
      <c r="CJ16" s="345">
        <v>230946</v>
      </c>
      <c r="CK16" s="355">
        <v>250205</v>
      </c>
      <c r="CL16" s="355">
        <v>228507</v>
      </c>
      <c r="CM16" s="355">
        <v>237253</v>
      </c>
      <c r="CN16" s="355">
        <v>222515</v>
      </c>
      <c r="CO16" s="355">
        <v>219799</v>
      </c>
      <c r="CP16" s="355">
        <v>186754</v>
      </c>
      <c r="CQ16" s="355">
        <v>187491</v>
      </c>
      <c r="CR16" s="355">
        <v>182536</v>
      </c>
      <c r="CS16" s="355">
        <v>170393</v>
      </c>
      <c r="CT16" s="355">
        <v>164804</v>
      </c>
      <c r="CU16" s="355">
        <v>162203</v>
      </c>
      <c r="CV16" s="355">
        <v>157341</v>
      </c>
      <c r="CW16" s="355">
        <v>152995</v>
      </c>
      <c r="CX16" s="345"/>
    </row>
    <row r="17" spans="1:102" s="245" customFormat="1" ht="14.25">
      <c r="A17" s="76"/>
      <c r="B17" s="127" t="s">
        <v>13</v>
      </c>
      <c r="C17" s="125" t="s">
        <v>332</v>
      </c>
      <c r="D17" s="108"/>
      <c r="E17" s="112">
        <v>137.6</v>
      </c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>
        <v>166.1</v>
      </c>
      <c r="Z17" s="112"/>
      <c r="AA17" s="112"/>
      <c r="AB17" s="112"/>
      <c r="AC17" s="112"/>
      <c r="AD17" s="112"/>
      <c r="AE17" s="112">
        <v>198.7</v>
      </c>
      <c r="AF17" s="112"/>
      <c r="AG17" s="112"/>
      <c r="AH17" s="112"/>
      <c r="AI17" s="112">
        <v>239.8</v>
      </c>
      <c r="AJ17" s="112">
        <v>242.9</v>
      </c>
      <c r="AK17" s="112">
        <v>237.2</v>
      </c>
      <c r="AL17" s="112">
        <v>237.2</v>
      </c>
      <c r="AM17" s="112">
        <v>237.2</v>
      </c>
      <c r="AN17" s="112"/>
      <c r="AO17" s="112">
        <v>239.9</v>
      </c>
      <c r="AP17" s="112"/>
      <c r="AQ17" s="112"/>
      <c r="AR17" s="112"/>
      <c r="AS17" s="112">
        <v>258.8</v>
      </c>
      <c r="AT17" s="112"/>
      <c r="AU17" s="112"/>
      <c r="AV17" s="112">
        <v>256.3</v>
      </c>
      <c r="AW17" s="112">
        <v>259.7</v>
      </c>
      <c r="AX17" s="112"/>
      <c r="AY17" s="112"/>
      <c r="AZ17" s="112"/>
      <c r="BA17" s="112">
        <v>257.9</v>
      </c>
      <c r="BB17" s="112">
        <v>256.9</v>
      </c>
      <c r="BC17" s="112">
        <v>233.4</v>
      </c>
      <c r="BD17" s="112">
        <v>243.3</v>
      </c>
      <c r="BE17" s="112">
        <v>226.2</v>
      </c>
      <c r="BF17" s="112">
        <v>243.3</v>
      </c>
      <c r="BG17" s="112">
        <v>243.9</v>
      </c>
      <c r="BH17" s="112">
        <v>243.4</v>
      </c>
      <c r="BI17" s="112">
        <v>250.8</v>
      </c>
      <c r="BJ17" s="112">
        <v>253.5</v>
      </c>
      <c r="BK17" s="112">
        <v>254.9</v>
      </c>
      <c r="BL17" s="112">
        <v>258.9</v>
      </c>
      <c r="BM17" s="112">
        <v>259.3</v>
      </c>
      <c r="BN17" s="112">
        <v>259.2</v>
      </c>
      <c r="BO17" s="112">
        <v>259.9</v>
      </c>
      <c r="BP17" s="112">
        <v>260.1</v>
      </c>
      <c r="BQ17" s="112">
        <v>261.2</v>
      </c>
      <c r="BR17" s="112">
        <v>266.2</v>
      </c>
      <c r="BS17" s="112">
        <v>268.3</v>
      </c>
      <c r="BT17" s="112">
        <v>276.7</v>
      </c>
      <c r="BU17" s="112">
        <v>276.7</v>
      </c>
      <c r="BV17" s="112">
        <v>217.22</v>
      </c>
      <c r="BW17" s="112">
        <v>276.7</v>
      </c>
      <c r="BX17" s="112">
        <v>277.3</v>
      </c>
      <c r="BY17" s="112">
        <v>277.9</v>
      </c>
      <c r="BZ17" s="112">
        <v>280.1</v>
      </c>
      <c r="CA17" s="112">
        <v>280.6</v>
      </c>
      <c r="CB17" s="112">
        <v>280.6</v>
      </c>
      <c r="CC17" s="112">
        <v>287.4</v>
      </c>
      <c r="CD17" s="112">
        <v>357.1</v>
      </c>
      <c r="CE17" s="273">
        <v>354.6</v>
      </c>
      <c r="CF17" s="112">
        <v>357.9</v>
      </c>
      <c r="CG17" s="112">
        <v>353.67</v>
      </c>
      <c r="CH17" s="112">
        <v>348.92</v>
      </c>
      <c r="CI17" s="112">
        <v>341.61</v>
      </c>
      <c r="CJ17" s="112">
        <v>338.67</v>
      </c>
      <c r="CK17" s="328">
        <v>330.6</v>
      </c>
      <c r="CL17" s="328">
        <v>322.7</v>
      </c>
      <c r="CM17" s="328">
        <v>319.1</v>
      </c>
      <c r="CN17" s="328">
        <v>286.1</v>
      </c>
      <c r="CO17" s="328">
        <v>289</v>
      </c>
      <c r="CP17" s="328">
        <v>286</v>
      </c>
      <c r="CQ17" s="328">
        <v>286.2</v>
      </c>
      <c r="CR17" s="328">
        <v>286.7</v>
      </c>
      <c r="CS17" s="328">
        <v>286.4</v>
      </c>
      <c r="CT17" s="328">
        <v>296.4</v>
      </c>
      <c r="CU17" s="328">
        <v>288.1</v>
      </c>
      <c r="CV17" s="328">
        <v>291.4</v>
      </c>
      <c r="CW17" s="328">
        <v>291.3</v>
      </c>
      <c r="CX17" s="112"/>
    </row>
    <row r="18" spans="1:102" s="245" customFormat="1" ht="14.25">
      <c r="A18" s="76"/>
      <c r="B18" s="127" t="s">
        <v>19</v>
      </c>
      <c r="C18" s="125" t="s">
        <v>242</v>
      </c>
      <c r="D18" s="108"/>
      <c r="E18" s="112">
        <v>185.45</v>
      </c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>
        <v>185.45</v>
      </c>
      <c r="Z18" s="112"/>
      <c r="AA18" s="112"/>
      <c r="AB18" s="112"/>
      <c r="AC18" s="112"/>
      <c r="AD18" s="112"/>
      <c r="AE18" s="112">
        <v>310.82</v>
      </c>
      <c r="AF18" s="112"/>
      <c r="AG18" s="112"/>
      <c r="AH18" s="112"/>
      <c r="AI18" s="112">
        <v>309.36</v>
      </c>
      <c r="AJ18" s="112">
        <v>315.02</v>
      </c>
      <c r="AK18" s="112">
        <v>313.74</v>
      </c>
      <c r="AL18" s="112">
        <v>286.59</v>
      </c>
      <c r="AM18" s="112">
        <v>290.5</v>
      </c>
      <c r="AN18" s="112"/>
      <c r="AO18" s="112">
        <v>346.69</v>
      </c>
      <c r="AP18" s="112"/>
      <c r="AQ18" s="112"/>
      <c r="AR18" s="112"/>
      <c r="AS18" s="112">
        <v>316.65</v>
      </c>
      <c r="AT18" s="112"/>
      <c r="AU18" s="112"/>
      <c r="AV18" s="112">
        <v>251.56</v>
      </c>
      <c r="AW18" s="112">
        <v>301.15</v>
      </c>
      <c r="AX18" s="112"/>
      <c r="AY18" s="112"/>
      <c r="AZ18" s="112"/>
      <c r="BA18" s="112">
        <v>286.83</v>
      </c>
      <c r="BB18" s="112">
        <v>288.92</v>
      </c>
      <c r="BC18" s="112">
        <v>300.68</v>
      </c>
      <c r="BD18" s="112">
        <v>309.05</v>
      </c>
      <c r="BE18" s="112">
        <v>308.45</v>
      </c>
      <c r="BF18" s="273">
        <v>307.52</v>
      </c>
      <c r="BG18" s="112">
        <v>306.86</v>
      </c>
      <c r="BH18" s="112">
        <v>303.78</v>
      </c>
      <c r="BI18" s="112">
        <v>302.1</v>
      </c>
      <c r="BJ18" s="112">
        <v>290.46</v>
      </c>
      <c r="BK18" s="112">
        <v>287.38</v>
      </c>
      <c r="BL18" s="112">
        <v>286.94</v>
      </c>
      <c r="BM18" s="112">
        <v>286.94</v>
      </c>
      <c r="BN18" s="112">
        <v>286.94</v>
      </c>
      <c r="BO18" s="112">
        <v>286.94</v>
      </c>
      <c r="BP18" s="112">
        <v>282.48</v>
      </c>
      <c r="BQ18" s="112">
        <v>282.48</v>
      </c>
      <c r="BR18" s="112">
        <v>282.48</v>
      </c>
      <c r="BS18" s="112">
        <v>331.53</v>
      </c>
      <c r="BT18" s="112">
        <v>275.4</v>
      </c>
      <c r="BU18" s="112">
        <v>305.11</v>
      </c>
      <c r="BV18" s="112">
        <v>281.76</v>
      </c>
      <c r="BW18" s="112">
        <v>281.17</v>
      </c>
      <c r="BX18" s="112">
        <v>286.55</v>
      </c>
      <c r="BY18" s="112">
        <v>302.69</v>
      </c>
      <c r="BZ18" s="112">
        <v>311.55</v>
      </c>
      <c r="CA18" s="112">
        <v>365.31</v>
      </c>
      <c r="CB18" s="112">
        <v>365.31</v>
      </c>
      <c r="CC18" s="112">
        <v>373.71</v>
      </c>
      <c r="CD18" s="112">
        <v>374.56</v>
      </c>
      <c r="CE18" s="273">
        <v>389.66</v>
      </c>
      <c r="CF18" s="112">
        <v>411.88</v>
      </c>
      <c r="CG18" s="112">
        <v>406.98</v>
      </c>
      <c r="CH18" s="112">
        <v>399.71</v>
      </c>
      <c r="CI18" s="112">
        <v>392.28</v>
      </c>
      <c r="CJ18" s="112">
        <v>390.17</v>
      </c>
      <c r="CK18" s="328">
        <v>387.81</v>
      </c>
      <c r="CL18" s="328">
        <v>363.11</v>
      </c>
      <c r="CM18" s="328">
        <v>359.59</v>
      </c>
      <c r="CN18" s="328">
        <v>384.24</v>
      </c>
      <c r="CO18" s="328">
        <v>373.24</v>
      </c>
      <c r="CP18" s="328">
        <v>381.53</v>
      </c>
      <c r="CQ18" s="328">
        <v>392.25</v>
      </c>
      <c r="CR18" s="328">
        <v>407.77</v>
      </c>
      <c r="CS18" s="328">
        <v>408.76</v>
      </c>
      <c r="CT18" s="328">
        <v>408.76</v>
      </c>
      <c r="CU18" s="328">
        <v>403.14</v>
      </c>
      <c r="CV18" s="328">
        <v>403.35</v>
      </c>
      <c r="CW18" s="328">
        <v>405.91</v>
      </c>
      <c r="CX18" s="112"/>
    </row>
    <row r="19" spans="1:102" s="245" customFormat="1" ht="14.25">
      <c r="A19" s="76"/>
      <c r="B19" s="127" t="s">
        <v>21</v>
      </c>
      <c r="C19" s="125" t="s">
        <v>334</v>
      </c>
      <c r="D19" s="108"/>
      <c r="E19" s="112">
        <v>35513</v>
      </c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>
        <v>21014</v>
      </c>
      <c r="Z19" s="112"/>
      <c r="AA19" s="112"/>
      <c r="AB19" s="112"/>
      <c r="AC19" s="112"/>
      <c r="AD19" s="112"/>
      <c r="AE19" s="112">
        <v>40560</v>
      </c>
      <c r="AF19" s="112"/>
      <c r="AG19" s="112"/>
      <c r="AH19" s="112"/>
      <c r="AI19" s="112">
        <v>43210</v>
      </c>
      <c r="AJ19" s="112">
        <v>43210</v>
      </c>
      <c r="AK19" s="112">
        <v>43210</v>
      </c>
      <c r="AL19" s="112">
        <v>43435</v>
      </c>
      <c r="AM19" s="112">
        <v>44335</v>
      </c>
      <c r="AN19" s="112"/>
      <c r="AO19" s="112">
        <v>44335</v>
      </c>
      <c r="AP19" s="112"/>
      <c r="AQ19" s="112"/>
      <c r="AR19" s="112"/>
      <c r="AS19" s="112">
        <v>39160</v>
      </c>
      <c r="AT19" s="112"/>
      <c r="AU19" s="112"/>
      <c r="AV19" s="112">
        <v>39923</v>
      </c>
      <c r="AW19" s="112">
        <v>39923</v>
      </c>
      <c r="AX19" s="112"/>
      <c r="AY19" s="112"/>
      <c r="AZ19" s="112"/>
      <c r="BA19" s="340">
        <v>34017</v>
      </c>
      <c r="BB19" s="340">
        <v>34017</v>
      </c>
      <c r="BC19" s="340">
        <v>36127</v>
      </c>
      <c r="BD19" s="340">
        <v>38018</v>
      </c>
      <c r="BE19" s="340">
        <v>38018</v>
      </c>
      <c r="BF19" s="340">
        <v>40350</v>
      </c>
      <c r="BG19" s="340">
        <v>40655</v>
      </c>
      <c r="BH19" s="340">
        <v>42602</v>
      </c>
      <c r="BI19" s="340">
        <v>42241</v>
      </c>
      <c r="BJ19" s="340">
        <v>43946</v>
      </c>
      <c r="BK19" s="340">
        <v>41113</v>
      </c>
      <c r="BL19" s="340">
        <v>38995</v>
      </c>
      <c r="BM19" s="340">
        <v>38779</v>
      </c>
      <c r="BN19" s="340">
        <v>38562</v>
      </c>
      <c r="BO19" s="340">
        <v>38661</v>
      </c>
      <c r="BP19" s="340">
        <v>38183</v>
      </c>
      <c r="BQ19" s="340">
        <v>36487</v>
      </c>
      <c r="BR19" s="340">
        <v>35573</v>
      </c>
      <c r="BS19" s="340">
        <v>35269</v>
      </c>
      <c r="BT19" s="340">
        <v>32484</v>
      </c>
      <c r="BU19" s="340">
        <v>36007</v>
      </c>
      <c r="BV19" s="340">
        <v>49950</v>
      </c>
      <c r="BW19" s="340">
        <v>35827</v>
      </c>
      <c r="BX19" s="340">
        <v>35827</v>
      </c>
      <c r="BY19" s="340">
        <v>36319</v>
      </c>
      <c r="BZ19" s="340">
        <v>38599</v>
      </c>
      <c r="CA19" s="340">
        <v>39304</v>
      </c>
      <c r="CB19" s="340">
        <v>39304</v>
      </c>
      <c r="CC19" s="340">
        <v>40182</v>
      </c>
      <c r="CD19" s="340">
        <v>45215</v>
      </c>
      <c r="CE19" s="341">
        <v>49538</v>
      </c>
      <c r="CF19" s="340">
        <v>56272</v>
      </c>
      <c r="CG19" s="340">
        <v>59080</v>
      </c>
      <c r="CH19" s="340">
        <v>56642</v>
      </c>
      <c r="CI19" s="340">
        <v>54287</v>
      </c>
      <c r="CJ19" s="340">
        <v>53145</v>
      </c>
      <c r="CK19" s="353">
        <v>52986</v>
      </c>
      <c r="CL19" s="353">
        <v>49375</v>
      </c>
      <c r="CM19" s="353">
        <v>46625</v>
      </c>
      <c r="CN19" s="353">
        <v>46250</v>
      </c>
      <c r="CO19" s="353">
        <v>45500</v>
      </c>
      <c r="CP19" s="353">
        <v>44125</v>
      </c>
      <c r="CQ19" s="353">
        <v>44125</v>
      </c>
      <c r="CR19" s="353">
        <v>47300</v>
      </c>
      <c r="CS19" s="353">
        <v>47250</v>
      </c>
      <c r="CT19" s="353">
        <v>50950</v>
      </c>
      <c r="CU19" s="353">
        <v>50375</v>
      </c>
      <c r="CV19" s="353">
        <v>49625</v>
      </c>
      <c r="CW19" s="353">
        <v>50625</v>
      </c>
      <c r="CX19" s="340"/>
    </row>
    <row r="20" spans="1:102" s="245" customFormat="1" ht="14.25">
      <c r="A20" s="76"/>
      <c r="B20" s="127" t="s">
        <v>23</v>
      </c>
      <c r="C20" s="125" t="s">
        <v>240</v>
      </c>
      <c r="D20" s="76"/>
      <c r="E20" s="112">
        <v>111.95519999999999</v>
      </c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>
        <v>117.3648</v>
      </c>
      <c r="Z20" s="112"/>
      <c r="AA20" s="112"/>
      <c r="AB20" s="112"/>
      <c r="AC20" s="112"/>
      <c r="AD20" s="112"/>
      <c r="AE20" s="112">
        <v>118.54079999999999</v>
      </c>
      <c r="AF20" s="112"/>
      <c r="AG20" s="112"/>
      <c r="AH20" s="112"/>
      <c r="AI20" s="112">
        <v>121.5984</v>
      </c>
      <c r="AJ20" s="112">
        <v>122.7744</v>
      </c>
      <c r="AK20" s="112">
        <v>123.0096</v>
      </c>
      <c r="AL20" s="112">
        <v>123.00959999999999</v>
      </c>
      <c r="AM20" s="112">
        <v>123.7152</v>
      </c>
      <c r="AN20" s="112"/>
      <c r="AO20" s="112">
        <v>123.7152</v>
      </c>
      <c r="AP20" s="112"/>
      <c r="AQ20" s="112"/>
      <c r="AR20" s="112"/>
      <c r="AS20" s="112">
        <v>123.9504</v>
      </c>
      <c r="AT20" s="112"/>
      <c r="AU20" s="112"/>
      <c r="AV20" s="112">
        <v>127.008</v>
      </c>
      <c r="AW20" s="112">
        <v>127.4784</v>
      </c>
      <c r="AX20" s="112"/>
      <c r="AY20" s="112"/>
      <c r="AZ20" s="112"/>
      <c r="BA20" s="112">
        <v>130.0656</v>
      </c>
      <c r="BB20" s="112">
        <v>129.1248</v>
      </c>
      <c r="BC20" s="112">
        <v>129.5952</v>
      </c>
      <c r="BD20" s="112">
        <v>130.7712</v>
      </c>
      <c r="BE20" s="112">
        <v>130.7712</v>
      </c>
      <c r="BF20" s="112">
        <v>130.7712</v>
      </c>
      <c r="BG20" s="112">
        <v>131.712</v>
      </c>
      <c r="BH20" s="112">
        <v>133.8288</v>
      </c>
      <c r="BI20" s="112">
        <v>135.0048</v>
      </c>
      <c r="BJ20" s="112">
        <v>135.0048</v>
      </c>
      <c r="BK20" s="112">
        <v>136.1808</v>
      </c>
      <c r="BL20" s="112">
        <v>138.2976</v>
      </c>
      <c r="BM20" s="112">
        <v>138.299952</v>
      </c>
      <c r="BN20" s="112">
        <v>138.299952</v>
      </c>
      <c r="BO20" s="112">
        <v>138.299952</v>
      </c>
      <c r="BP20" s="112">
        <v>139.388928</v>
      </c>
      <c r="BQ20" s="112">
        <v>138.299952</v>
      </c>
      <c r="BR20" s="112">
        <v>139.388928</v>
      </c>
      <c r="BS20" s="112">
        <v>132.0092928</v>
      </c>
      <c r="BT20" s="112">
        <v>133.0093632</v>
      </c>
      <c r="BU20" s="112">
        <v>133.0093632</v>
      </c>
      <c r="BV20" s="112">
        <v>144.8832</v>
      </c>
      <c r="BW20" s="112">
        <v>144.83380799999998</v>
      </c>
      <c r="BX20" s="112">
        <v>145.92278399999998</v>
      </c>
      <c r="BY20" s="112">
        <v>145.92278399999998</v>
      </c>
      <c r="BZ20" s="112">
        <v>145.92278399999998</v>
      </c>
      <c r="CA20" s="112">
        <v>138.0097152</v>
      </c>
      <c r="CB20" s="112">
        <v>147.01175999999998</v>
      </c>
      <c r="CC20" s="112">
        <v>149.189712</v>
      </c>
      <c r="CD20" s="112">
        <v>150.278688</v>
      </c>
      <c r="CE20" s="273">
        <v>151.367664</v>
      </c>
      <c r="CF20" s="112">
        <v>152.45664</v>
      </c>
      <c r="CG20" s="112">
        <v>147.2479008</v>
      </c>
      <c r="CH20" s="112">
        <v>149.307312</v>
      </c>
      <c r="CI20" s="112">
        <v>150.3370176</v>
      </c>
      <c r="CJ20" s="112">
        <v>150.3370176</v>
      </c>
      <c r="CK20" s="328">
        <v>147.00925984251964</v>
      </c>
      <c r="CL20" s="328">
        <v>148</v>
      </c>
      <c r="CM20" s="328">
        <v>148</v>
      </c>
      <c r="CN20" s="328">
        <v>150.64</v>
      </c>
      <c r="CO20" s="328">
        <v>151</v>
      </c>
      <c r="CP20" s="328">
        <v>153</v>
      </c>
      <c r="CQ20" s="328">
        <v>160</v>
      </c>
      <c r="CR20" s="328">
        <v>162</v>
      </c>
      <c r="CS20" s="328">
        <v>163</v>
      </c>
      <c r="CT20" s="328">
        <v>165</v>
      </c>
      <c r="CU20" s="328">
        <v>168</v>
      </c>
      <c r="CV20" s="328">
        <v>168</v>
      </c>
      <c r="CW20" s="328"/>
      <c r="CX20" s="112"/>
    </row>
    <row r="21" spans="1:102" s="245" customFormat="1" ht="15">
      <c r="A21" s="76"/>
      <c r="B21" s="73"/>
      <c r="C21" s="81"/>
      <c r="D21" s="108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247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28"/>
      <c r="CD21" s="112"/>
      <c r="CE21" s="273"/>
      <c r="CF21" s="128"/>
      <c r="CG21" s="112"/>
      <c r="CH21" s="112"/>
      <c r="CI21" s="128"/>
      <c r="CJ21" s="112"/>
      <c r="CK21" s="128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</row>
    <row r="22" spans="1:102" s="245" customFormat="1" ht="15.75">
      <c r="A22" s="76"/>
      <c r="B22" s="126" t="s">
        <v>384</v>
      </c>
      <c r="C22" s="124" t="s">
        <v>772</v>
      </c>
      <c r="D22" s="108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247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28"/>
      <c r="CD22" s="112"/>
      <c r="CE22" s="273"/>
      <c r="CF22" s="128"/>
      <c r="CG22" s="112"/>
      <c r="CH22" s="112"/>
      <c r="CI22" s="128"/>
      <c r="CJ22" s="112"/>
      <c r="CK22" s="128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</row>
    <row r="23" spans="1:102" s="245" customFormat="1" ht="14.25">
      <c r="A23" s="76"/>
      <c r="B23" s="127" t="s">
        <v>8</v>
      </c>
      <c r="C23" s="125" t="s">
        <v>332</v>
      </c>
      <c r="D23" s="108"/>
      <c r="E23" s="112">
        <v>137.6</v>
      </c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>
        <v>166.1</v>
      </c>
      <c r="Z23" s="112"/>
      <c r="AA23" s="112"/>
      <c r="AB23" s="112"/>
      <c r="AC23" s="112"/>
      <c r="AD23" s="112"/>
      <c r="AE23" s="112">
        <v>198.7</v>
      </c>
      <c r="AF23" s="112"/>
      <c r="AG23" s="112"/>
      <c r="AH23" s="112"/>
      <c r="AI23" s="112">
        <v>242.9</v>
      </c>
      <c r="AJ23" s="112">
        <v>242.9</v>
      </c>
      <c r="AK23" s="112">
        <v>237.2</v>
      </c>
      <c r="AL23" s="112">
        <v>237.2</v>
      </c>
      <c r="AM23" s="112">
        <v>237.2</v>
      </c>
      <c r="AN23" s="112"/>
      <c r="AO23" s="112">
        <v>237.2</v>
      </c>
      <c r="AP23" s="112"/>
      <c r="AQ23" s="112"/>
      <c r="AR23" s="112"/>
      <c r="AS23" s="112">
        <v>258.8</v>
      </c>
      <c r="AT23" s="112"/>
      <c r="AU23" s="112"/>
      <c r="AV23" s="112">
        <v>256.3</v>
      </c>
      <c r="AW23" s="112">
        <v>256.3</v>
      </c>
      <c r="AX23" s="112"/>
      <c r="AY23" s="112"/>
      <c r="AZ23" s="112"/>
      <c r="BA23" s="112">
        <v>257.9</v>
      </c>
      <c r="BB23" s="112">
        <v>256.9</v>
      </c>
      <c r="BC23" s="112">
        <v>233.4</v>
      </c>
      <c r="BD23" s="112">
        <v>243.3</v>
      </c>
      <c r="BE23" s="112">
        <v>226.2</v>
      </c>
      <c r="BF23" s="112">
        <v>243.3</v>
      </c>
      <c r="BG23" s="112">
        <v>243.9</v>
      </c>
      <c r="BH23" s="112">
        <v>243.4</v>
      </c>
      <c r="BI23" s="112">
        <v>250.8</v>
      </c>
      <c r="BJ23" s="112">
        <v>253.5</v>
      </c>
      <c r="BK23" s="112">
        <v>254.9</v>
      </c>
      <c r="BL23" s="112">
        <v>258.9</v>
      </c>
      <c r="BM23" s="112">
        <v>259.3</v>
      </c>
      <c r="BN23" s="112">
        <v>259.2</v>
      </c>
      <c r="BO23" s="112">
        <v>259.9</v>
      </c>
      <c r="BP23" s="112">
        <v>260.1</v>
      </c>
      <c r="BQ23" s="112">
        <v>261.2</v>
      </c>
      <c r="BR23" s="112">
        <v>266.2</v>
      </c>
      <c r="BS23" s="112">
        <v>267.2</v>
      </c>
      <c r="BT23" s="112">
        <v>268.7</v>
      </c>
      <c r="BU23" s="112">
        <v>268.3</v>
      </c>
      <c r="BV23" s="112">
        <v>217.22</v>
      </c>
      <c r="BW23" s="112">
        <v>276.7</v>
      </c>
      <c r="BX23" s="112">
        <v>277.3</v>
      </c>
      <c r="BY23" s="112">
        <v>277.9</v>
      </c>
      <c r="BZ23" s="112">
        <v>280.13</v>
      </c>
      <c r="CA23" s="112">
        <v>280.6</v>
      </c>
      <c r="CB23" s="112">
        <v>280.6</v>
      </c>
      <c r="CC23" s="112">
        <f>CC17</f>
        <v>287.4</v>
      </c>
      <c r="CD23" s="112">
        <v>357.1</v>
      </c>
      <c r="CE23" s="273">
        <v>354.6</v>
      </c>
      <c r="CF23" s="112">
        <v>357.9</v>
      </c>
      <c r="CG23" s="112">
        <v>353.67</v>
      </c>
      <c r="CH23" s="112">
        <v>348.92</v>
      </c>
      <c r="CI23" s="112">
        <v>341.61</v>
      </c>
      <c r="CJ23" s="112">
        <v>338.67</v>
      </c>
      <c r="CK23" s="112">
        <v>330.6</v>
      </c>
      <c r="CL23" s="112">
        <v>322.7</v>
      </c>
      <c r="CM23" s="112">
        <v>319.1</v>
      </c>
      <c r="CN23" s="112">
        <v>286.1</v>
      </c>
      <c r="CO23" s="112">
        <v>289</v>
      </c>
      <c r="CP23" s="112">
        <v>286</v>
      </c>
      <c r="CQ23" s="112">
        <v>286.2</v>
      </c>
      <c r="CR23" s="112">
        <v>286.7</v>
      </c>
      <c r="CS23" s="112">
        <v>286.4</v>
      </c>
      <c r="CT23" s="112">
        <v>296.4</v>
      </c>
      <c r="CU23" s="112">
        <v>288.1</v>
      </c>
      <c r="CV23" s="112">
        <v>291.4</v>
      </c>
      <c r="CW23" s="112">
        <v>291.3</v>
      </c>
      <c r="CX23" s="112"/>
    </row>
    <row r="24" spans="1:107" s="245" customFormat="1" ht="14.25">
      <c r="A24" s="76"/>
      <c r="B24" s="127" t="s">
        <v>11</v>
      </c>
      <c r="C24" s="125" t="s">
        <v>241</v>
      </c>
      <c r="D24" s="108"/>
      <c r="E24" s="112">
        <v>117662</v>
      </c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>
        <v>121706</v>
      </c>
      <c r="Z24" s="112"/>
      <c r="AA24" s="112"/>
      <c r="AB24" s="112"/>
      <c r="AC24" s="112"/>
      <c r="AD24" s="112"/>
      <c r="AE24" s="112">
        <v>180263</v>
      </c>
      <c r="AF24" s="112"/>
      <c r="AG24" s="112"/>
      <c r="AH24" s="112"/>
      <c r="AI24" s="112">
        <v>170202</v>
      </c>
      <c r="AJ24" s="112">
        <v>170202</v>
      </c>
      <c r="AK24" s="112">
        <v>171962</v>
      </c>
      <c r="AL24" s="112">
        <v>171962</v>
      </c>
      <c r="AM24" s="112">
        <v>177245</v>
      </c>
      <c r="AN24" s="112"/>
      <c r="AO24" s="112">
        <v>177245</v>
      </c>
      <c r="AP24" s="112"/>
      <c r="AQ24" s="112"/>
      <c r="AR24" s="112"/>
      <c r="AS24" s="112">
        <v>174024</v>
      </c>
      <c r="AT24" s="112"/>
      <c r="AU24" s="112"/>
      <c r="AV24" s="112">
        <v>196067</v>
      </c>
      <c r="AW24" s="112">
        <v>196067</v>
      </c>
      <c r="AX24" s="112"/>
      <c r="AY24" s="112"/>
      <c r="AZ24" s="112"/>
      <c r="BA24" s="345">
        <v>245956</v>
      </c>
      <c r="BB24" s="354">
        <f>BB15</f>
        <v>246882</v>
      </c>
      <c r="BC24" s="354">
        <f>BC15</f>
        <v>246187</v>
      </c>
      <c r="BD24" s="354">
        <f>BD15</f>
        <v>321694</v>
      </c>
      <c r="BE24" s="354">
        <f>BE15</f>
        <v>405017</v>
      </c>
      <c r="BF24" s="354">
        <f>BF15</f>
        <v>360240</v>
      </c>
      <c r="BG24" s="345">
        <v>396727</v>
      </c>
      <c r="BH24" s="345">
        <v>396250</v>
      </c>
      <c r="BI24" s="345">
        <v>388127</v>
      </c>
      <c r="BJ24" s="345">
        <v>377445</v>
      </c>
      <c r="BK24" s="345">
        <v>349767</v>
      </c>
      <c r="BL24" s="345">
        <v>331319</v>
      </c>
      <c r="BM24" s="345">
        <v>321137</v>
      </c>
      <c r="BN24" s="345">
        <v>266730</v>
      </c>
      <c r="BO24" s="345">
        <v>268199</v>
      </c>
      <c r="BP24" s="345">
        <v>300799</v>
      </c>
      <c r="BQ24" s="345">
        <v>341326</v>
      </c>
      <c r="BR24" s="345">
        <v>331023</v>
      </c>
      <c r="BS24" s="345">
        <v>327276</v>
      </c>
      <c r="BT24" s="345">
        <v>343064</v>
      </c>
      <c r="BU24" s="345">
        <v>328486</v>
      </c>
      <c r="BV24" s="345">
        <v>350128</v>
      </c>
      <c r="BW24" s="345">
        <v>299451</v>
      </c>
      <c r="BX24" s="345">
        <v>283695</v>
      </c>
      <c r="BY24" s="345">
        <v>302578</v>
      </c>
      <c r="BZ24" s="345">
        <v>340650</v>
      </c>
      <c r="CA24" s="345">
        <v>384365</v>
      </c>
      <c r="CB24" s="345">
        <f>CB15</f>
        <v>356028</v>
      </c>
      <c r="CC24" s="345">
        <f>CC15</f>
        <v>374688</v>
      </c>
      <c r="CD24" s="345">
        <v>378574</v>
      </c>
      <c r="CE24" s="345" t="s">
        <v>812</v>
      </c>
      <c r="CF24" s="345">
        <v>379097</v>
      </c>
      <c r="CG24" s="345">
        <v>342410</v>
      </c>
      <c r="CH24" s="345" t="s">
        <v>815</v>
      </c>
      <c r="CI24" s="345">
        <v>254789</v>
      </c>
      <c r="CJ24" s="345">
        <v>201489</v>
      </c>
      <c r="CK24" s="345">
        <v>155954</v>
      </c>
      <c r="CL24" s="345">
        <v>166808</v>
      </c>
      <c r="CM24" s="345">
        <v>175396</v>
      </c>
      <c r="CN24" s="345">
        <v>207578</v>
      </c>
      <c r="CO24" s="345">
        <v>232254</v>
      </c>
      <c r="CP24" s="345">
        <v>240138</v>
      </c>
      <c r="CQ24" s="345">
        <v>258059</v>
      </c>
      <c r="CR24" s="345">
        <v>271982</v>
      </c>
      <c r="CS24" s="345">
        <v>314505</v>
      </c>
      <c r="CT24" s="345">
        <v>308032</v>
      </c>
      <c r="CU24" s="345">
        <v>319423</v>
      </c>
      <c r="CV24" s="345">
        <v>326293</v>
      </c>
      <c r="CW24" s="345">
        <v>343582</v>
      </c>
      <c r="CX24" s="345"/>
      <c r="CY24" s="352"/>
      <c r="CZ24" s="352"/>
      <c r="DA24" s="352"/>
      <c r="DB24" s="352"/>
      <c r="DC24" s="352"/>
    </row>
    <row r="25" spans="1:107" s="245" customFormat="1" ht="14.25">
      <c r="A25" s="76"/>
      <c r="B25" s="127" t="s">
        <v>13</v>
      </c>
      <c r="C25" s="125" t="s">
        <v>244</v>
      </c>
      <c r="D25" s="76"/>
      <c r="E25" s="112">
        <v>104050</v>
      </c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>
        <v>107950</v>
      </c>
      <c r="Z25" s="112"/>
      <c r="AA25" s="112"/>
      <c r="AB25" s="112"/>
      <c r="AC25" s="112"/>
      <c r="AD25" s="112"/>
      <c r="AE25" s="112">
        <v>109025</v>
      </c>
      <c r="AF25" s="112"/>
      <c r="AG25" s="112"/>
      <c r="AH25" s="112"/>
      <c r="AI25" s="112">
        <v>114325</v>
      </c>
      <c r="AJ25" s="112">
        <v>114325</v>
      </c>
      <c r="AK25" s="112">
        <v>117325</v>
      </c>
      <c r="AL25" s="112">
        <v>117325</v>
      </c>
      <c r="AM25" s="112">
        <v>117325</v>
      </c>
      <c r="AN25" s="112"/>
      <c r="AO25" s="112">
        <v>117325</v>
      </c>
      <c r="AP25" s="112"/>
      <c r="AQ25" s="112"/>
      <c r="AR25" s="112"/>
      <c r="AS25" s="112">
        <v>124650</v>
      </c>
      <c r="AT25" s="112"/>
      <c r="AU25" s="112"/>
      <c r="AV25" s="112">
        <v>117050</v>
      </c>
      <c r="AW25" s="112">
        <v>117050</v>
      </c>
      <c r="AX25" s="112"/>
      <c r="AY25" s="112"/>
      <c r="AZ25" s="112"/>
      <c r="BA25" s="345">
        <v>140300</v>
      </c>
      <c r="BB25" s="345">
        <v>146300</v>
      </c>
      <c r="BC25" s="345">
        <v>147800</v>
      </c>
      <c r="BD25" s="345">
        <v>148800</v>
      </c>
      <c r="BE25" s="345">
        <v>161800</v>
      </c>
      <c r="BF25" s="345">
        <v>161800</v>
      </c>
      <c r="BG25" s="345">
        <v>153300</v>
      </c>
      <c r="BH25" s="345">
        <v>153800</v>
      </c>
      <c r="BI25" s="345">
        <v>155300</v>
      </c>
      <c r="BJ25" s="345">
        <v>154800</v>
      </c>
      <c r="BK25" s="345">
        <v>166300</v>
      </c>
      <c r="BL25" s="345">
        <v>162300</v>
      </c>
      <c r="BM25" s="345">
        <v>166300</v>
      </c>
      <c r="BN25" s="345">
        <v>162900</v>
      </c>
      <c r="BO25" s="345">
        <v>162900</v>
      </c>
      <c r="BP25" s="345">
        <v>160400</v>
      </c>
      <c r="BQ25" s="345">
        <v>159400</v>
      </c>
      <c r="BR25" s="345">
        <v>155900</v>
      </c>
      <c r="BS25" s="345">
        <v>152900</v>
      </c>
      <c r="BT25" s="345">
        <v>155900</v>
      </c>
      <c r="BU25" s="345">
        <v>148900</v>
      </c>
      <c r="BV25" s="345">
        <v>145900</v>
      </c>
      <c r="BW25" s="345">
        <v>147400</v>
      </c>
      <c r="BX25" s="345">
        <v>144900</v>
      </c>
      <c r="BY25" s="345">
        <v>141400</v>
      </c>
      <c r="BZ25" s="345">
        <v>143400</v>
      </c>
      <c r="CA25" s="345">
        <v>141317</v>
      </c>
      <c r="CB25" s="345">
        <v>163400</v>
      </c>
      <c r="CC25" s="345">
        <v>167400</v>
      </c>
      <c r="CD25" s="345">
        <v>175400</v>
      </c>
      <c r="CE25" s="345" t="s">
        <v>809</v>
      </c>
      <c r="CF25" s="345">
        <v>178400</v>
      </c>
      <c r="CG25" s="345">
        <v>167400</v>
      </c>
      <c r="CH25" s="345">
        <v>159465</v>
      </c>
      <c r="CI25" s="345">
        <v>151836</v>
      </c>
      <c r="CJ25" s="345">
        <v>141398</v>
      </c>
      <c r="CK25" s="345">
        <v>131900</v>
      </c>
      <c r="CL25" s="345">
        <v>128400</v>
      </c>
      <c r="CM25" s="345">
        <v>128400</v>
      </c>
      <c r="CN25" s="345">
        <v>128400</v>
      </c>
      <c r="CO25" s="345">
        <v>131400</v>
      </c>
      <c r="CP25" s="345">
        <v>126900</v>
      </c>
      <c r="CQ25" s="345">
        <v>132400</v>
      </c>
      <c r="CR25" s="345">
        <v>144650</v>
      </c>
      <c r="CS25" s="345">
        <v>150650</v>
      </c>
      <c r="CT25" s="345">
        <v>146650</v>
      </c>
      <c r="CU25" s="345">
        <v>148150</v>
      </c>
      <c r="CV25" s="345">
        <v>151150</v>
      </c>
      <c r="CW25" s="345">
        <v>162650</v>
      </c>
      <c r="CX25" s="345"/>
      <c r="CY25" s="352"/>
      <c r="CZ25" s="352"/>
      <c r="DA25" s="352"/>
      <c r="DB25" s="352"/>
      <c r="DC25" s="352"/>
    </row>
    <row r="26" spans="1:149" s="245" customFormat="1" ht="14.25">
      <c r="A26" s="76"/>
      <c r="B26" s="127" t="s">
        <v>19</v>
      </c>
      <c r="C26" s="125" t="s">
        <v>854</v>
      </c>
      <c r="D26" s="10"/>
      <c r="E26" s="112">
        <v>168</v>
      </c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>
        <v>168</v>
      </c>
      <c r="Z26" s="112"/>
      <c r="AA26" s="112"/>
      <c r="AB26" s="112"/>
      <c r="AC26" s="112"/>
      <c r="AD26" s="112"/>
      <c r="AE26" s="112">
        <v>168</v>
      </c>
      <c r="AF26" s="112"/>
      <c r="AG26" s="112"/>
      <c r="AH26" s="112"/>
      <c r="AI26" s="112">
        <v>168</v>
      </c>
      <c r="AJ26" s="112">
        <v>168</v>
      </c>
      <c r="AK26" s="112">
        <v>168</v>
      </c>
      <c r="AL26" s="112">
        <v>168</v>
      </c>
      <c r="AM26" s="112">
        <v>168</v>
      </c>
      <c r="AN26" s="112"/>
      <c r="AO26" s="112">
        <v>168</v>
      </c>
      <c r="AP26" s="112"/>
      <c r="AQ26" s="112"/>
      <c r="AR26" s="112"/>
      <c r="AS26" s="112">
        <v>168</v>
      </c>
      <c r="AT26" s="112"/>
      <c r="AU26" s="112"/>
      <c r="AV26" s="112">
        <v>168</v>
      </c>
      <c r="AW26" s="112">
        <v>168</v>
      </c>
      <c r="AX26" s="112"/>
      <c r="AY26" s="112"/>
      <c r="AZ26" s="112"/>
      <c r="BA26" s="112">
        <v>168</v>
      </c>
      <c r="BB26" s="112">
        <v>168</v>
      </c>
      <c r="BC26" s="112">
        <v>168</v>
      </c>
      <c r="BD26" s="112">
        <v>168</v>
      </c>
      <c r="BE26" s="112">
        <v>168</v>
      </c>
      <c r="BF26" s="112">
        <v>168</v>
      </c>
      <c r="BG26" s="112">
        <v>180</v>
      </c>
      <c r="BH26" s="112">
        <v>180</v>
      </c>
      <c r="BI26" s="112">
        <v>180</v>
      </c>
      <c r="BJ26" s="112">
        <v>180</v>
      </c>
      <c r="BK26" s="112">
        <v>180</v>
      </c>
      <c r="BL26" s="112">
        <v>198</v>
      </c>
      <c r="BM26" s="112">
        <v>198</v>
      </c>
      <c r="BN26" s="112">
        <v>198</v>
      </c>
      <c r="BO26" s="112">
        <v>198</v>
      </c>
      <c r="BP26" s="112">
        <v>198</v>
      </c>
      <c r="BQ26" s="112">
        <v>198</v>
      </c>
      <c r="BR26" s="112">
        <v>198</v>
      </c>
      <c r="BS26" s="112">
        <v>198</v>
      </c>
      <c r="BT26" s="112">
        <v>198</v>
      </c>
      <c r="BU26" s="112">
        <v>198</v>
      </c>
      <c r="BV26" s="112">
        <v>198</v>
      </c>
      <c r="BW26" s="112">
        <v>198</v>
      </c>
      <c r="BX26" s="112">
        <v>198</v>
      </c>
      <c r="BY26" s="112">
        <v>198</v>
      </c>
      <c r="BZ26" s="112">
        <v>198</v>
      </c>
      <c r="CA26" s="112">
        <v>198</v>
      </c>
      <c r="CB26" s="112">
        <v>198</v>
      </c>
      <c r="CC26" s="112">
        <v>198</v>
      </c>
      <c r="CD26" s="112">
        <v>198</v>
      </c>
      <c r="CE26" s="273">
        <v>198</v>
      </c>
      <c r="CF26" s="112">
        <v>198</v>
      </c>
      <c r="CG26" s="112">
        <v>198</v>
      </c>
      <c r="CH26" s="112">
        <v>198</v>
      </c>
      <c r="CI26" s="112">
        <v>198</v>
      </c>
      <c r="CJ26" s="112">
        <v>198</v>
      </c>
      <c r="CK26" s="112">
        <v>198</v>
      </c>
      <c r="CL26" s="112">
        <v>198</v>
      </c>
      <c r="CM26" s="112">
        <v>188</v>
      </c>
      <c r="CN26" s="112">
        <v>188</v>
      </c>
      <c r="CO26" s="112">
        <v>188</v>
      </c>
      <c r="CP26" s="112">
        <v>188</v>
      </c>
      <c r="CQ26" s="112">
        <v>188</v>
      </c>
      <c r="CR26" s="112">
        <v>188</v>
      </c>
      <c r="CS26" s="112">
        <v>188</v>
      </c>
      <c r="CT26" s="107">
        <v>188</v>
      </c>
      <c r="CU26" s="107">
        <v>188</v>
      </c>
      <c r="CV26" s="107">
        <v>188</v>
      </c>
      <c r="CW26" s="107">
        <v>188</v>
      </c>
      <c r="CX26" s="107"/>
      <c r="CY26" s="246"/>
      <c r="CZ26" s="246"/>
      <c r="DA26" s="246"/>
      <c r="DB26" s="246"/>
      <c r="DC26" s="246"/>
      <c r="DD26" s="246"/>
      <c r="DE26" s="246"/>
      <c r="DF26" s="246"/>
      <c r="DG26" s="246"/>
      <c r="DH26" s="246"/>
      <c r="DI26" s="246"/>
      <c r="DJ26" s="246"/>
      <c r="DK26" s="246"/>
      <c r="DL26" s="246"/>
      <c r="DM26" s="246"/>
      <c r="DN26" s="246"/>
      <c r="DO26" s="246"/>
      <c r="DP26" s="246"/>
      <c r="DQ26" s="246"/>
      <c r="DR26" s="246"/>
      <c r="DS26" s="246"/>
      <c r="DT26" s="246"/>
      <c r="DU26" s="246"/>
      <c r="DV26" s="246"/>
      <c r="DW26" s="246"/>
      <c r="DX26" s="246"/>
      <c r="DY26" s="246"/>
      <c r="DZ26" s="246"/>
      <c r="EA26" s="246"/>
      <c r="EB26" s="246"/>
      <c r="EC26" s="246"/>
      <c r="ED26" s="246"/>
      <c r="EE26" s="246"/>
      <c r="EF26" s="246"/>
      <c r="EG26" s="246"/>
      <c r="EH26" s="246"/>
      <c r="EI26" s="246"/>
      <c r="EJ26" s="246"/>
      <c r="EK26" s="246"/>
      <c r="EL26" s="246"/>
      <c r="EM26" s="246"/>
      <c r="EN26" s="246"/>
      <c r="EO26" s="246"/>
      <c r="EP26" s="246"/>
      <c r="EQ26" s="246"/>
      <c r="ER26" s="246"/>
      <c r="ES26" s="246"/>
    </row>
    <row r="27" spans="1:115" s="245" customFormat="1" ht="14.25">
      <c r="A27" s="76"/>
      <c r="B27" s="127" t="s">
        <v>21</v>
      </c>
      <c r="C27" s="125" t="s">
        <v>240</v>
      </c>
      <c r="D27" s="108"/>
      <c r="E27" s="112">
        <v>111.95519999999999</v>
      </c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>
        <v>117.3648</v>
      </c>
      <c r="Z27" s="112"/>
      <c r="AA27" s="112"/>
      <c r="AB27" s="112"/>
      <c r="AC27" s="112"/>
      <c r="AD27" s="112"/>
      <c r="AE27" s="112">
        <v>118.54079999999999</v>
      </c>
      <c r="AF27" s="112"/>
      <c r="AG27" s="112"/>
      <c r="AH27" s="112"/>
      <c r="AI27" s="112">
        <v>122.7744</v>
      </c>
      <c r="AJ27" s="112">
        <v>122.7744</v>
      </c>
      <c r="AK27" s="112">
        <v>123.0096</v>
      </c>
      <c r="AL27" s="112">
        <v>123.00959999999999</v>
      </c>
      <c r="AM27" s="112">
        <v>123.7152</v>
      </c>
      <c r="AN27" s="112"/>
      <c r="AO27" s="112">
        <v>123.7152</v>
      </c>
      <c r="AP27" s="112"/>
      <c r="AQ27" s="112"/>
      <c r="AR27" s="112"/>
      <c r="AS27" s="112">
        <v>123.9504</v>
      </c>
      <c r="AT27" s="112"/>
      <c r="AU27" s="112"/>
      <c r="AV27" s="112">
        <v>127.008</v>
      </c>
      <c r="AW27" s="112">
        <v>127.008</v>
      </c>
      <c r="AX27" s="112"/>
      <c r="AY27" s="112"/>
      <c r="AZ27" s="112"/>
      <c r="BA27" s="112">
        <v>130.0656</v>
      </c>
      <c r="BB27" s="112">
        <v>129.1248</v>
      </c>
      <c r="BC27" s="112">
        <v>129.5952</v>
      </c>
      <c r="BD27" s="112">
        <v>130.7712</v>
      </c>
      <c r="BE27" s="112">
        <v>130.7712</v>
      </c>
      <c r="BF27" s="112">
        <v>130.7712</v>
      </c>
      <c r="BG27" s="112">
        <v>131.712</v>
      </c>
      <c r="BH27" s="112">
        <v>133.8288</v>
      </c>
      <c r="BI27" s="112">
        <v>135.0048</v>
      </c>
      <c r="BJ27" s="112">
        <v>135.0048</v>
      </c>
      <c r="BK27" s="112">
        <v>136.1808</v>
      </c>
      <c r="BL27" s="112">
        <v>138.2976</v>
      </c>
      <c r="BM27" s="112">
        <v>138.299952</v>
      </c>
      <c r="BN27" s="112">
        <v>138.299952</v>
      </c>
      <c r="BO27" s="112">
        <v>138.299952</v>
      </c>
      <c r="BP27" s="112">
        <v>139.388928</v>
      </c>
      <c r="BQ27" s="112">
        <v>138.299952</v>
      </c>
      <c r="BR27" s="112">
        <v>139.388928</v>
      </c>
      <c r="BS27" s="112">
        <v>132.0092928</v>
      </c>
      <c r="BT27" s="112">
        <v>133.0093632</v>
      </c>
      <c r="BU27" s="112">
        <v>133.0093632</v>
      </c>
      <c r="BV27" s="112">
        <v>144.8832</v>
      </c>
      <c r="BW27" s="112">
        <v>144.83380799999998</v>
      </c>
      <c r="BX27" s="112">
        <v>145.92278399999998</v>
      </c>
      <c r="BY27" s="112">
        <v>145.92278399999998</v>
      </c>
      <c r="BZ27" s="112">
        <v>145.92278399999998</v>
      </c>
      <c r="CA27" s="112">
        <v>138.0097152</v>
      </c>
      <c r="CB27" s="112">
        <v>147.01175999999998</v>
      </c>
      <c r="CC27" s="112">
        <v>149.19</v>
      </c>
      <c r="CD27" s="112">
        <v>150.278688</v>
      </c>
      <c r="CE27" s="273">
        <v>151.367664</v>
      </c>
      <c r="CF27" s="112">
        <v>152.45664</v>
      </c>
      <c r="CG27" s="112">
        <v>147.2479008</v>
      </c>
      <c r="CH27" s="112">
        <v>149.307312</v>
      </c>
      <c r="CI27" s="112">
        <v>150.3370176</v>
      </c>
      <c r="CJ27" s="112">
        <v>150.3370176</v>
      </c>
      <c r="CK27" s="112">
        <v>147.00925984251964</v>
      </c>
      <c r="CL27" s="112">
        <v>148</v>
      </c>
      <c r="CM27" s="112">
        <v>148</v>
      </c>
      <c r="CN27" s="112">
        <v>150.64</v>
      </c>
      <c r="CO27" s="112">
        <v>151</v>
      </c>
      <c r="CP27" s="112">
        <v>153</v>
      </c>
      <c r="CQ27" s="112">
        <v>160</v>
      </c>
      <c r="CR27" s="112">
        <v>162</v>
      </c>
      <c r="CS27" s="112">
        <v>163</v>
      </c>
      <c r="CT27" s="112">
        <v>165</v>
      </c>
      <c r="CU27" s="112">
        <v>168</v>
      </c>
      <c r="CV27" s="112">
        <v>168</v>
      </c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/>
      <c r="DJ27" s="112"/>
      <c r="DK27" s="112"/>
    </row>
    <row r="28" spans="1:115" s="245" customFormat="1" ht="14.25">
      <c r="A28" s="76"/>
      <c r="B28" s="127"/>
      <c r="C28" s="98"/>
      <c r="D28" s="108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28"/>
      <c r="CD28" s="112"/>
      <c r="CE28" s="273"/>
      <c r="CF28" s="128"/>
      <c r="CG28" s="112"/>
      <c r="CH28" s="112"/>
      <c r="CI28" s="128"/>
      <c r="CJ28" s="112"/>
      <c r="CK28" s="128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112"/>
      <c r="DK28" s="112"/>
    </row>
    <row r="29" spans="1:115" s="245" customFormat="1" ht="15.75" hidden="1">
      <c r="A29" s="76"/>
      <c r="B29" s="126" t="s">
        <v>385</v>
      </c>
      <c r="C29" s="124" t="s">
        <v>773</v>
      </c>
      <c r="D29" s="108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28"/>
      <c r="CD29" s="112"/>
      <c r="CE29" s="273"/>
      <c r="CF29" s="128"/>
      <c r="CG29" s="112"/>
      <c r="CH29" s="112"/>
      <c r="CI29" s="128"/>
      <c r="CJ29" s="112"/>
      <c r="CK29" s="128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2"/>
      <c r="CY29" s="112"/>
      <c r="CZ29" s="112"/>
      <c r="DA29" s="112"/>
      <c r="DB29" s="112"/>
      <c r="DC29" s="112"/>
      <c r="DD29" s="112"/>
      <c r="DE29" s="112"/>
      <c r="DF29" s="112"/>
      <c r="DG29" s="112"/>
      <c r="DH29" s="112"/>
      <c r="DI29" s="112"/>
      <c r="DJ29" s="112"/>
      <c r="DK29" s="112"/>
    </row>
    <row r="30" spans="1:115" s="245" customFormat="1" ht="14.25" hidden="1">
      <c r="A30" s="76"/>
      <c r="B30" s="127" t="s">
        <v>8</v>
      </c>
      <c r="C30" s="125" t="s">
        <v>339</v>
      </c>
      <c r="D30" s="108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28">
        <v>258.8</v>
      </c>
      <c r="CD30" s="112"/>
      <c r="CE30" s="273"/>
      <c r="CF30" s="128">
        <v>258.8</v>
      </c>
      <c r="CG30" s="112"/>
      <c r="CH30" s="112"/>
      <c r="CI30" s="128">
        <v>0</v>
      </c>
      <c r="CJ30" s="112"/>
      <c r="CK30" s="128">
        <v>0</v>
      </c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12"/>
      <c r="CY30" s="112"/>
      <c r="CZ30" s="112"/>
      <c r="DA30" s="112"/>
      <c r="DB30" s="112"/>
      <c r="DC30" s="112"/>
      <c r="DD30" s="112"/>
      <c r="DE30" s="112"/>
      <c r="DF30" s="112"/>
      <c r="DG30" s="112"/>
      <c r="DH30" s="112"/>
      <c r="DI30" s="112"/>
      <c r="DJ30" s="112"/>
      <c r="DK30" s="112"/>
    </row>
    <row r="31" spans="1:115" s="245" customFormat="1" ht="14.25" hidden="1">
      <c r="A31" s="76"/>
      <c r="B31" s="127" t="s">
        <v>11</v>
      </c>
      <c r="C31" s="125" t="s">
        <v>241</v>
      </c>
      <c r="D31" s="108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28">
        <v>213</v>
      </c>
      <c r="CD31" s="112"/>
      <c r="CE31" s="273"/>
      <c r="CF31" s="128">
        <v>213</v>
      </c>
      <c r="CG31" s="112"/>
      <c r="CH31" s="112"/>
      <c r="CI31" s="128">
        <v>0</v>
      </c>
      <c r="CJ31" s="112"/>
      <c r="CK31" s="128">
        <v>0</v>
      </c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/>
      <c r="CY31" s="112"/>
      <c r="CZ31" s="112"/>
      <c r="DA31" s="112"/>
      <c r="DB31" s="112"/>
      <c r="DC31" s="112"/>
      <c r="DD31" s="112"/>
      <c r="DE31" s="112"/>
      <c r="DF31" s="112"/>
      <c r="DG31" s="112"/>
      <c r="DH31" s="112"/>
      <c r="DI31" s="112"/>
      <c r="DJ31" s="112"/>
      <c r="DK31" s="112"/>
    </row>
    <row r="32" spans="1:115" s="245" customFormat="1" ht="14.25" hidden="1">
      <c r="A32" s="76"/>
      <c r="B32" s="127" t="s">
        <v>13</v>
      </c>
      <c r="C32" s="125" t="s">
        <v>244</v>
      </c>
      <c r="D32" s="108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28">
        <v>116.8</v>
      </c>
      <c r="CD32" s="112"/>
      <c r="CE32" s="273"/>
      <c r="CF32" s="128">
        <v>116.8</v>
      </c>
      <c r="CG32" s="112"/>
      <c r="CH32" s="112"/>
      <c r="CI32" s="128">
        <v>0</v>
      </c>
      <c r="CJ32" s="112"/>
      <c r="CK32" s="128">
        <v>0</v>
      </c>
      <c r="CL32" s="112"/>
      <c r="CM32" s="112"/>
      <c r="CN32" s="112"/>
      <c r="CO32" s="112"/>
      <c r="CP32" s="112"/>
      <c r="CQ32" s="112"/>
      <c r="CR32" s="112"/>
      <c r="CS32" s="112"/>
      <c r="CT32" s="112"/>
      <c r="CU32" s="112"/>
      <c r="CV32" s="112"/>
      <c r="CW32" s="112"/>
      <c r="CX32" s="112"/>
      <c r="CY32" s="112"/>
      <c r="CZ32" s="112"/>
      <c r="DA32" s="112"/>
      <c r="DB32" s="112"/>
      <c r="DC32" s="112"/>
      <c r="DD32" s="112"/>
      <c r="DE32" s="112"/>
      <c r="DF32" s="112"/>
      <c r="DG32" s="112"/>
      <c r="DH32" s="112"/>
      <c r="DI32" s="112"/>
      <c r="DJ32" s="112"/>
      <c r="DK32" s="112"/>
    </row>
    <row r="33" spans="1:115" s="245" customFormat="1" ht="14.25" hidden="1">
      <c r="A33" s="76"/>
      <c r="B33" s="127" t="s">
        <v>19</v>
      </c>
      <c r="C33" s="125" t="s">
        <v>240</v>
      </c>
      <c r="D33" s="108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28">
        <v>142.5</v>
      </c>
      <c r="CD33" s="112"/>
      <c r="CE33" s="273"/>
      <c r="CF33" s="128">
        <v>142.5</v>
      </c>
      <c r="CG33" s="112"/>
      <c r="CH33" s="112"/>
      <c r="CI33" s="128">
        <v>0</v>
      </c>
      <c r="CJ33" s="112"/>
      <c r="CK33" s="128">
        <v>0</v>
      </c>
      <c r="CL33" s="112"/>
      <c r="CM33" s="112"/>
      <c r="CN33" s="112"/>
      <c r="CO33" s="112"/>
      <c r="CP33" s="112"/>
      <c r="CQ33" s="112"/>
      <c r="CR33" s="112"/>
      <c r="CS33" s="112"/>
      <c r="CT33" s="112"/>
      <c r="CU33" s="112"/>
      <c r="CV33" s="112"/>
      <c r="CW33" s="112"/>
      <c r="CX33" s="112"/>
      <c r="CY33" s="112"/>
      <c r="CZ33" s="112"/>
      <c r="DA33" s="112"/>
      <c r="DB33" s="112"/>
      <c r="DC33" s="112"/>
      <c r="DD33" s="112"/>
      <c r="DE33" s="112"/>
      <c r="DF33" s="112"/>
      <c r="DG33" s="112"/>
      <c r="DH33" s="112"/>
      <c r="DI33" s="112"/>
      <c r="DJ33" s="112"/>
      <c r="DK33" s="112"/>
    </row>
    <row r="34" spans="1:115" s="245" customFormat="1" ht="12.75" hidden="1">
      <c r="A34" s="76"/>
      <c r="B34" s="73"/>
      <c r="C34" s="98"/>
      <c r="D34" s="108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112"/>
      <c r="CC34" s="128"/>
      <c r="CD34" s="112"/>
      <c r="CE34" s="273"/>
      <c r="CF34" s="128"/>
      <c r="CG34" s="112"/>
      <c r="CH34" s="112"/>
      <c r="CI34" s="128"/>
      <c r="CJ34" s="112"/>
      <c r="CK34" s="128"/>
      <c r="CL34" s="112"/>
      <c r="CM34" s="112"/>
      <c r="CN34" s="112"/>
      <c r="CO34" s="112"/>
      <c r="CP34" s="112"/>
      <c r="CQ34" s="112"/>
      <c r="CR34" s="112"/>
      <c r="CS34" s="112"/>
      <c r="CT34" s="112"/>
      <c r="CU34" s="112"/>
      <c r="CV34" s="112"/>
      <c r="CW34" s="112"/>
      <c r="CX34" s="112"/>
      <c r="CY34" s="112"/>
      <c r="CZ34" s="112"/>
      <c r="DA34" s="112"/>
      <c r="DB34" s="112"/>
      <c r="DC34" s="112"/>
      <c r="DD34" s="112"/>
      <c r="DE34" s="112"/>
      <c r="DF34" s="112"/>
      <c r="DG34" s="112"/>
      <c r="DH34" s="112"/>
      <c r="DI34" s="112"/>
      <c r="DJ34" s="112"/>
      <c r="DK34" s="112"/>
    </row>
    <row r="35" spans="1:115" s="245" customFormat="1" ht="15.75">
      <c r="A35" s="76"/>
      <c r="B35" s="126" t="s">
        <v>386</v>
      </c>
      <c r="C35" s="124" t="s">
        <v>774</v>
      </c>
      <c r="D35" s="108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28"/>
      <c r="CD35" s="112"/>
      <c r="CE35" s="273"/>
      <c r="CF35" s="128"/>
      <c r="CG35" s="112"/>
      <c r="CH35" s="112"/>
      <c r="CI35" s="128"/>
      <c r="CJ35" s="112"/>
      <c r="CK35" s="128"/>
      <c r="CL35" s="112"/>
      <c r="CM35" s="112"/>
      <c r="CN35" s="112"/>
      <c r="CO35" s="112"/>
      <c r="CP35" s="112"/>
      <c r="CQ35" s="112"/>
      <c r="CR35" s="112"/>
      <c r="CS35" s="112"/>
      <c r="CT35" s="112"/>
      <c r="CU35" s="112"/>
      <c r="CV35" s="112"/>
      <c r="CW35" s="112"/>
      <c r="CX35" s="112"/>
      <c r="CY35" s="112"/>
      <c r="CZ35" s="112"/>
      <c r="DA35" s="112"/>
      <c r="DB35" s="112"/>
      <c r="DC35" s="112"/>
      <c r="DD35" s="112"/>
      <c r="DE35" s="112"/>
      <c r="DF35" s="112"/>
      <c r="DG35" s="112"/>
      <c r="DH35" s="112"/>
      <c r="DI35" s="112"/>
      <c r="DJ35" s="112"/>
      <c r="DK35" s="112"/>
    </row>
    <row r="36" spans="1:118" s="245" customFormat="1" ht="14.25">
      <c r="A36" s="76"/>
      <c r="B36" s="127" t="s">
        <v>8</v>
      </c>
      <c r="C36" s="125" t="s">
        <v>241</v>
      </c>
      <c r="D36" s="108"/>
      <c r="E36" s="112">
        <v>117662</v>
      </c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>
        <v>121706</v>
      </c>
      <c r="Z36" s="112">
        <v>0</v>
      </c>
      <c r="AA36" s="112">
        <v>0</v>
      </c>
      <c r="AB36" s="112"/>
      <c r="AC36" s="112"/>
      <c r="AD36" s="112"/>
      <c r="AE36" s="112">
        <v>161583</v>
      </c>
      <c r="AF36" s="112"/>
      <c r="AG36" s="112"/>
      <c r="AH36" s="112"/>
      <c r="AI36" s="112">
        <v>170202</v>
      </c>
      <c r="AJ36" s="112">
        <v>170202</v>
      </c>
      <c r="AK36" s="112">
        <v>170202</v>
      </c>
      <c r="AL36" s="112">
        <v>171962</v>
      </c>
      <c r="AM36" s="112">
        <v>177245</v>
      </c>
      <c r="AN36" s="112"/>
      <c r="AO36" s="112">
        <v>177245</v>
      </c>
      <c r="AP36" s="112"/>
      <c r="AQ36" s="112"/>
      <c r="AR36" s="112"/>
      <c r="AS36" s="112">
        <v>174024</v>
      </c>
      <c r="AT36" s="112"/>
      <c r="AU36" s="112"/>
      <c r="AV36" s="112">
        <v>196067</v>
      </c>
      <c r="AW36" s="112">
        <v>196067</v>
      </c>
      <c r="AX36" s="112"/>
      <c r="AY36" s="112"/>
      <c r="AZ36" s="112"/>
      <c r="BA36" s="345">
        <f>BA7</f>
        <v>234065</v>
      </c>
      <c r="BB36" s="354">
        <f aca="true" t="shared" si="0" ref="BB36:CJ38">BB7</f>
        <v>246882</v>
      </c>
      <c r="BC36" s="354">
        <f t="shared" si="0"/>
        <v>246187</v>
      </c>
      <c r="BD36" s="354">
        <f t="shared" si="0"/>
        <v>321694</v>
      </c>
      <c r="BE36" s="354">
        <f t="shared" si="0"/>
        <v>405017</v>
      </c>
      <c r="BF36" s="354">
        <f t="shared" si="0"/>
        <v>360240</v>
      </c>
      <c r="BG36" s="345">
        <f t="shared" si="0"/>
        <v>396727</v>
      </c>
      <c r="BH36" s="345">
        <f t="shared" si="0"/>
        <v>396250</v>
      </c>
      <c r="BI36" s="345">
        <f t="shared" si="0"/>
        <v>388127</v>
      </c>
      <c r="BJ36" s="345">
        <f t="shared" si="0"/>
        <v>377445</v>
      </c>
      <c r="BK36" s="345">
        <f t="shared" si="0"/>
        <v>349767</v>
      </c>
      <c r="BL36" s="345">
        <f t="shared" si="0"/>
        <v>331319</v>
      </c>
      <c r="BM36" s="345">
        <f t="shared" si="0"/>
        <v>321137</v>
      </c>
      <c r="BN36" s="345">
        <f t="shared" si="0"/>
        <v>266730</v>
      </c>
      <c r="BO36" s="345">
        <f t="shared" si="0"/>
        <v>268199</v>
      </c>
      <c r="BP36" s="345">
        <f t="shared" si="0"/>
        <v>300799</v>
      </c>
      <c r="BQ36" s="345">
        <f t="shared" si="0"/>
        <v>341326</v>
      </c>
      <c r="BR36" s="345">
        <f t="shared" si="0"/>
        <v>331023</v>
      </c>
      <c r="BS36" s="345">
        <f t="shared" si="0"/>
        <v>343064</v>
      </c>
      <c r="BT36" s="345">
        <f t="shared" si="0"/>
        <v>310398</v>
      </c>
      <c r="BU36" s="345">
        <f t="shared" si="0"/>
        <v>327855</v>
      </c>
      <c r="BV36" s="345">
        <f t="shared" si="0"/>
        <v>350128</v>
      </c>
      <c r="BW36" s="345">
        <f t="shared" si="0"/>
        <v>340897</v>
      </c>
      <c r="BX36" s="345">
        <f t="shared" si="0"/>
        <v>291788</v>
      </c>
      <c r="BY36" s="345">
        <f t="shared" si="0"/>
        <v>271169</v>
      </c>
      <c r="BZ36" s="345">
        <f t="shared" si="0"/>
        <v>298979</v>
      </c>
      <c r="CA36" s="345">
        <f t="shared" si="0"/>
        <v>384365</v>
      </c>
      <c r="CB36" s="345">
        <f>CB24</f>
        <v>356028</v>
      </c>
      <c r="CC36" s="345">
        <f t="shared" si="0"/>
        <v>374688</v>
      </c>
      <c r="CD36" s="345">
        <v>378574</v>
      </c>
      <c r="CE36" s="345" t="str">
        <f t="shared" si="0"/>
        <v>3,78,065</v>
      </c>
      <c r="CF36" s="345">
        <v>379097</v>
      </c>
      <c r="CG36" s="345">
        <v>342410</v>
      </c>
      <c r="CH36" s="345" t="str">
        <f t="shared" si="0"/>
        <v>3,49,353</v>
      </c>
      <c r="CI36" s="345">
        <f t="shared" si="0"/>
        <v>254789</v>
      </c>
      <c r="CJ36" s="345">
        <f t="shared" si="0"/>
        <v>201489</v>
      </c>
      <c r="CK36" s="345">
        <v>155954</v>
      </c>
      <c r="CL36" s="345">
        <v>166808</v>
      </c>
      <c r="CM36" s="345">
        <v>175396</v>
      </c>
      <c r="CN36" s="345">
        <v>207578</v>
      </c>
      <c r="CO36" s="345">
        <v>232254</v>
      </c>
      <c r="CP36" s="345">
        <v>240138</v>
      </c>
      <c r="CQ36" s="345">
        <v>258090</v>
      </c>
      <c r="CR36" s="345">
        <v>271982</v>
      </c>
      <c r="CS36" s="345">
        <v>314505</v>
      </c>
      <c r="CT36" s="345">
        <v>308032</v>
      </c>
      <c r="CU36" s="345">
        <v>319423</v>
      </c>
      <c r="CV36" s="345">
        <v>326293</v>
      </c>
      <c r="CW36" s="345">
        <v>343582</v>
      </c>
      <c r="CX36" s="345"/>
      <c r="CY36" s="345"/>
      <c r="CZ36" s="345"/>
      <c r="DA36" s="345"/>
      <c r="DB36" s="345"/>
      <c r="DC36" s="345"/>
      <c r="DD36" s="345"/>
      <c r="DE36" s="345"/>
      <c r="DF36" s="345"/>
      <c r="DG36" s="345"/>
      <c r="DH36" s="345"/>
      <c r="DI36" s="345"/>
      <c r="DJ36" s="345"/>
      <c r="DK36" s="345"/>
      <c r="DL36" s="352"/>
      <c r="DM36" s="352"/>
      <c r="DN36" s="352"/>
    </row>
    <row r="37" spans="1:118" s="245" customFormat="1" ht="14.25">
      <c r="A37" s="76"/>
      <c r="B37" s="127" t="s">
        <v>11</v>
      </c>
      <c r="C37" s="332" t="s">
        <v>853</v>
      </c>
      <c r="D37" s="108"/>
      <c r="E37" s="112">
        <v>125048</v>
      </c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>
        <v>82245</v>
      </c>
      <c r="Z37" s="112">
        <v>0</v>
      </c>
      <c r="AA37" s="112">
        <v>0</v>
      </c>
      <c r="AB37" s="112"/>
      <c r="AC37" s="112"/>
      <c r="AD37" s="112"/>
      <c r="AE37" s="112">
        <v>84522</v>
      </c>
      <c r="AF37" s="112"/>
      <c r="AG37" s="112"/>
      <c r="AH37" s="112"/>
      <c r="AI37" s="112">
        <v>82864</v>
      </c>
      <c r="AJ37" s="112">
        <v>82864</v>
      </c>
      <c r="AK37" s="112">
        <v>82864</v>
      </c>
      <c r="AL37" s="112">
        <v>84681</v>
      </c>
      <c r="AM37" s="112">
        <v>86634</v>
      </c>
      <c r="AN37" s="112"/>
      <c r="AO37" s="112">
        <v>86634</v>
      </c>
      <c r="AP37" s="112"/>
      <c r="AQ37" s="112"/>
      <c r="AR37" s="112"/>
      <c r="AS37" s="112">
        <v>161048</v>
      </c>
      <c r="AT37" s="112"/>
      <c r="AU37" s="112"/>
      <c r="AV37" s="112">
        <v>188786</v>
      </c>
      <c r="AW37" s="112">
        <v>188786</v>
      </c>
      <c r="AX37" s="112"/>
      <c r="AY37" s="112"/>
      <c r="AZ37" s="112"/>
      <c r="BA37" s="345">
        <f>BA8</f>
        <v>200074</v>
      </c>
      <c r="BB37" s="345">
        <f aca="true" t="shared" si="1" ref="BB37:BP37">BB8</f>
        <v>195894</v>
      </c>
      <c r="BC37" s="345">
        <f t="shared" si="1"/>
        <v>194855</v>
      </c>
      <c r="BD37" s="345">
        <f t="shared" si="1"/>
        <v>221331</v>
      </c>
      <c r="BE37" s="345">
        <f t="shared" si="1"/>
        <v>204827</v>
      </c>
      <c r="BF37" s="345">
        <f t="shared" si="1"/>
        <v>203822</v>
      </c>
      <c r="BG37" s="345">
        <f t="shared" si="1"/>
        <v>212009</v>
      </c>
      <c r="BH37" s="345">
        <f t="shared" si="1"/>
        <v>210100</v>
      </c>
      <c r="BI37" s="345">
        <f t="shared" si="1"/>
        <v>209593</v>
      </c>
      <c r="BJ37" s="345">
        <f t="shared" si="1"/>
        <v>200334</v>
      </c>
      <c r="BK37" s="345">
        <f t="shared" si="1"/>
        <v>203675</v>
      </c>
      <c r="BL37" s="345">
        <f t="shared" si="1"/>
        <v>198712</v>
      </c>
      <c r="BM37" s="345">
        <f t="shared" si="1"/>
        <v>200218</v>
      </c>
      <c r="BN37" s="345">
        <f t="shared" si="1"/>
        <v>195011</v>
      </c>
      <c r="BO37" s="345">
        <f t="shared" si="1"/>
        <v>196183</v>
      </c>
      <c r="BP37" s="345">
        <f t="shared" si="1"/>
        <v>191168</v>
      </c>
      <c r="BQ37" s="345">
        <f t="shared" si="0"/>
        <v>182565</v>
      </c>
      <c r="BR37" s="345">
        <f t="shared" si="0"/>
        <v>185109</v>
      </c>
      <c r="BS37" s="345">
        <f t="shared" si="0"/>
        <v>219073</v>
      </c>
      <c r="BT37" s="345">
        <f t="shared" si="0"/>
        <v>198404</v>
      </c>
      <c r="BU37" s="345">
        <f t="shared" si="0"/>
        <v>209701</v>
      </c>
      <c r="BV37" s="345">
        <f t="shared" si="0"/>
        <v>215120</v>
      </c>
      <c r="BW37" s="345">
        <f t="shared" si="0"/>
        <v>192092</v>
      </c>
      <c r="BX37" s="345">
        <f t="shared" si="0"/>
        <v>195575</v>
      </c>
      <c r="BY37" s="345">
        <f t="shared" si="0"/>
        <v>188296</v>
      </c>
      <c r="BZ37" s="345">
        <f t="shared" si="0"/>
        <v>194326</v>
      </c>
      <c r="CA37" s="345">
        <f t="shared" si="0"/>
        <v>231172</v>
      </c>
      <c r="CB37" s="345">
        <f>CB16</f>
        <v>195118</v>
      </c>
      <c r="CC37" s="345">
        <f t="shared" si="0"/>
        <v>203869</v>
      </c>
      <c r="CD37" s="345">
        <v>212968</v>
      </c>
      <c r="CE37" s="345" t="str">
        <f t="shared" si="0"/>
        <v>2,15,227</v>
      </c>
      <c r="CF37" s="345">
        <v>225373</v>
      </c>
      <c r="CG37" s="345">
        <v>229721</v>
      </c>
      <c r="CH37" s="345" t="str">
        <f t="shared" si="0"/>
        <v>2,43,082</v>
      </c>
      <c r="CI37" s="345">
        <f t="shared" si="0"/>
        <v>238764</v>
      </c>
      <c r="CJ37" s="345">
        <f t="shared" si="0"/>
        <v>230946</v>
      </c>
      <c r="CK37" s="345">
        <v>250205</v>
      </c>
      <c r="CL37" s="345">
        <v>228507</v>
      </c>
      <c r="CM37" s="345">
        <v>237253</v>
      </c>
      <c r="CN37" s="345">
        <v>222515</v>
      </c>
      <c r="CO37" s="345">
        <v>219799</v>
      </c>
      <c r="CP37" s="345">
        <v>186754</v>
      </c>
      <c r="CQ37" s="345">
        <v>187491</v>
      </c>
      <c r="CR37" s="345">
        <v>182536</v>
      </c>
      <c r="CS37" s="345">
        <v>170393</v>
      </c>
      <c r="CT37" s="345">
        <v>164804</v>
      </c>
      <c r="CU37" s="345">
        <v>162203</v>
      </c>
      <c r="CV37" s="345">
        <v>157341</v>
      </c>
      <c r="CW37" s="345">
        <v>152995</v>
      </c>
      <c r="CX37" s="345"/>
      <c r="CY37" s="345"/>
      <c r="CZ37" s="345"/>
      <c r="DA37" s="345"/>
      <c r="DB37" s="345"/>
      <c r="DC37" s="345"/>
      <c r="DD37" s="345"/>
      <c r="DE37" s="345"/>
      <c r="DF37" s="345"/>
      <c r="DG37" s="345"/>
      <c r="DH37" s="345"/>
      <c r="DI37" s="345"/>
      <c r="DJ37" s="345"/>
      <c r="DK37" s="345"/>
      <c r="DL37" s="352"/>
      <c r="DM37" s="352"/>
      <c r="DN37" s="352"/>
    </row>
    <row r="38" spans="1:102" s="245" customFormat="1" ht="14.25">
      <c r="A38" s="76"/>
      <c r="B38" s="127" t="s">
        <v>13</v>
      </c>
      <c r="C38" s="125" t="s">
        <v>332</v>
      </c>
      <c r="D38" s="76"/>
      <c r="E38" s="112">
        <v>137.6</v>
      </c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>
        <v>166.1</v>
      </c>
      <c r="Z38" s="112">
        <v>0</v>
      </c>
      <c r="AA38" s="112">
        <v>0</v>
      </c>
      <c r="AB38" s="112"/>
      <c r="AC38" s="112"/>
      <c r="AD38" s="112"/>
      <c r="AE38" s="112">
        <v>198.7</v>
      </c>
      <c r="AF38" s="112"/>
      <c r="AG38" s="112"/>
      <c r="AH38" s="112"/>
      <c r="AI38" s="112">
        <v>242.9</v>
      </c>
      <c r="AJ38" s="112">
        <v>242.9</v>
      </c>
      <c r="AK38" s="112">
        <v>242.9</v>
      </c>
      <c r="AL38" s="112">
        <v>237.2</v>
      </c>
      <c r="AM38" s="112">
        <v>237.2</v>
      </c>
      <c r="AN38" s="112"/>
      <c r="AO38" s="112">
        <v>237.2</v>
      </c>
      <c r="AP38" s="112"/>
      <c r="AQ38" s="112"/>
      <c r="AR38" s="112"/>
      <c r="AS38" s="112">
        <v>258.8</v>
      </c>
      <c r="AT38" s="112"/>
      <c r="AU38" s="112"/>
      <c r="AV38" s="112">
        <v>256.3</v>
      </c>
      <c r="AW38" s="112">
        <v>256.3</v>
      </c>
      <c r="AX38" s="112"/>
      <c r="AY38" s="112"/>
      <c r="AZ38" s="112"/>
      <c r="BA38" s="112">
        <f>BA9</f>
        <v>257.9</v>
      </c>
      <c r="BB38" s="112">
        <f t="shared" si="0"/>
        <v>256.9</v>
      </c>
      <c r="BC38" s="112">
        <f t="shared" si="0"/>
        <v>233.4</v>
      </c>
      <c r="BD38" s="112">
        <f t="shared" si="0"/>
        <v>243.3</v>
      </c>
      <c r="BE38" s="112">
        <f t="shared" si="0"/>
        <v>226.2</v>
      </c>
      <c r="BF38" s="112">
        <f t="shared" si="0"/>
        <v>243.3</v>
      </c>
      <c r="BG38" s="112">
        <f t="shared" si="0"/>
        <v>243.9</v>
      </c>
      <c r="BH38" s="112">
        <f t="shared" si="0"/>
        <v>243.4</v>
      </c>
      <c r="BI38" s="112">
        <f t="shared" si="0"/>
        <v>250.8</v>
      </c>
      <c r="BJ38" s="112">
        <f t="shared" si="0"/>
        <v>253.5</v>
      </c>
      <c r="BK38" s="112">
        <f t="shared" si="0"/>
        <v>254.9</v>
      </c>
      <c r="BL38" s="112">
        <f t="shared" si="0"/>
        <v>258.9</v>
      </c>
      <c r="BM38" s="112">
        <f t="shared" si="0"/>
        <v>259.3</v>
      </c>
      <c r="BN38" s="112">
        <f t="shared" si="0"/>
        <v>259.2</v>
      </c>
      <c r="BO38" s="112">
        <f t="shared" si="0"/>
        <v>259.9</v>
      </c>
      <c r="BP38" s="112">
        <f t="shared" si="0"/>
        <v>260.1</v>
      </c>
      <c r="BQ38" s="112">
        <f t="shared" si="0"/>
        <v>261.2</v>
      </c>
      <c r="BR38" s="112">
        <f t="shared" si="0"/>
        <v>266.2</v>
      </c>
      <c r="BS38" s="112">
        <f t="shared" si="0"/>
        <v>268.3</v>
      </c>
      <c r="BT38" s="112">
        <f t="shared" si="0"/>
        <v>276.7</v>
      </c>
      <c r="BU38" s="112">
        <f t="shared" si="0"/>
        <v>276.7</v>
      </c>
      <c r="BV38" s="112">
        <f t="shared" si="0"/>
        <v>217.22</v>
      </c>
      <c r="BW38" s="112">
        <f t="shared" si="0"/>
        <v>276.7</v>
      </c>
      <c r="BX38" s="112">
        <f t="shared" si="0"/>
        <v>277.3</v>
      </c>
      <c r="BY38" s="112">
        <f t="shared" si="0"/>
        <v>277.9</v>
      </c>
      <c r="BZ38" s="112">
        <f t="shared" si="0"/>
        <v>280.1</v>
      </c>
      <c r="CA38" s="112">
        <f t="shared" si="0"/>
        <v>280.6</v>
      </c>
      <c r="CB38" s="112">
        <f t="shared" si="0"/>
        <v>280.6</v>
      </c>
      <c r="CC38" s="112">
        <f t="shared" si="0"/>
        <v>287</v>
      </c>
      <c r="CD38" s="112">
        <f t="shared" si="0"/>
        <v>357.1</v>
      </c>
      <c r="CE38" s="273">
        <f t="shared" si="0"/>
        <v>354.6</v>
      </c>
      <c r="CF38" s="112">
        <f t="shared" si="0"/>
        <v>357.9</v>
      </c>
      <c r="CG38" s="112">
        <f t="shared" si="0"/>
        <v>353.67</v>
      </c>
      <c r="CH38" s="112">
        <f t="shared" si="0"/>
        <v>348.92</v>
      </c>
      <c r="CI38" s="112">
        <f t="shared" si="0"/>
        <v>341.61</v>
      </c>
      <c r="CJ38" s="112">
        <f t="shared" si="0"/>
        <v>338.67</v>
      </c>
      <c r="CK38" s="112">
        <v>330.6</v>
      </c>
      <c r="CL38" s="112">
        <v>322.7</v>
      </c>
      <c r="CM38" s="112">
        <v>319.1</v>
      </c>
      <c r="CN38" s="112">
        <v>286.1</v>
      </c>
      <c r="CO38" s="112">
        <v>289</v>
      </c>
      <c r="CP38" s="112">
        <v>286</v>
      </c>
      <c r="CQ38" s="112">
        <v>286.2</v>
      </c>
      <c r="CR38" s="112">
        <v>286.7</v>
      </c>
      <c r="CS38" s="112">
        <v>286.4</v>
      </c>
      <c r="CT38" s="112">
        <v>296.4</v>
      </c>
      <c r="CU38" s="112">
        <v>288.1</v>
      </c>
      <c r="CV38" s="112">
        <v>291.4</v>
      </c>
      <c r="CW38" s="112">
        <v>291.3</v>
      </c>
      <c r="CX38" s="112"/>
    </row>
    <row r="39" spans="1:149" s="245" customFormat="1" ht="14.25">
      <c r="A39" s="76"/>
      <c r="B39" s="127" t="s">
        <v>19</v>
      </c>
      <c r="C39" s="125" t="s">
        <v>805</v>
      </c>
      <c r="D39" s="10"/>
      <c r="E39" s="107">
        <v>104050</v>
      </c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>
        <v>107950</v>
      </c>
      <c r="Z39" s="107">
        <v>0</v>
      </c>
      <c r="AA39" s="107">
        <v>0</v>
      </c>
      <c r="AB39" s="107"/>
      <c r="AC39" s="107"/>
      <c r="AD39" s="107"/>
      <c r="AE39" s="356">
        <v>109025</v>
      </c>
      <c r="AF39" s="356"/>
      <c r="AG39" s="356"/>
      <c r="AH39" s="356"/>
      <c r="AI39" s="356">
        <v>114325</v>
      </c>
      <c r="AJ39" s="356">
        <v>114325</v>
      </c>
      <c r="AK39" s="356">
        <v>114325</v>
      </c>
      <c r="AL39" s="356">
        <v>117325</v>
      </c>
      <c r="AM39" s="356">
        <v>117325</v>
      </c>
      <c r="AN39" s="356"/>
      <c r="AO39" s="356">
        <v>117325</v>
      </c>
      <c r="AP39" s="356"/>
      <c r="AQ39" s="356"/>
      <c r="AR39" s="356"/>
      <c r="AS39" s="356">
        <v>124650</v>
      </c>
      <c r="AT39" s="356"/>
      <c r="AU39" s="356"/>
      <c r="AV39" s="356">
        <v>117050</v>
      </c>
      <c r="AW39" s="356">
        <v>117050</v>
      </c>
      <c r="AX39" s="107"/>
      <c r="AY39" s="107"/>
      <c r="AZ39" s="107"/>
      <c r="BA39" s="356">
        <f>BA25</f>
        <v>140300</v>
      </c>
      <c r="BB39" s="356">
        <f aca="true" t="shared" si="2" ref="BB39:CJ39">BB25</f>
        <v>146300</v>
      </c>
      <c r="BC39" s="356">
        <f t="shared" si="2"/>
        <v>147800</v>
      </c>
      <c r="BD39" s="356">
        <f t="shared" si="2"/>
        <v>148800</v>
      </c>
      <c r="BE39" s="356">
        <f t="shared" si="2"/>
        <v>161800</v>
      </c>
      <c r="BF39" s="356">
        <f t="shared" si="2"/>
        <v>161800</v>
      </c>
      <c r="BG39" s="356">
        <f t="shared" si="2"/>
        <v>153300</v>
      </c>
      <c r="BH39" s="356">
        <f t="shared" si="2"/>
        <v>153800</v>
      </c>
      <c r="BI39" s="356">
        <f t="shared" si="2"/>
        <v>155300</v>
      </c>
      <c r="BJ39" s="356">
        <f t="shared" si="2"/>
        <v>154800</v>
      </c>
      <c r="BK39" s="356">
        <f t="shared" si="2"/>
        <v>166300</v>
      </c>
      <c r="BL39" s="356">
        <f t="shared" si="2"/>
        <v>162300</v>
      </c>
      <c r="BM39" s="356">
        <f t="shared" si="2"/>
        <v>166300</v>
      </c>
      <c r="BN39" s="356">
        <f t="shared" si="2"/>
        <v>162900</v>
      </c>
      <c r="BO39" s="356">
        <f t="shared" si="2"/>
        <v>162900</v>
      </c>
      <c r="BP39" s="356">
        <f t="shared" si="2"/>
        <v>160400</v>
      </c>
      <c r="BQ39" s="356">
        <f t="shared" si="2"/>
        <v>159400</v>
      </c>
      <c r="BR39" s="356">
        <f t="shared" si="2"/>
        <v>155900</v>
      </c>
      <c r="BS39" s="356">
        <f t="shared" si="2"/>
        <v>152900</v>
      </c>
      <c r="BT39" s="356">
        <f t="shared" si="2"/>
        <v>155900</v>
      </c>
      <c r="BU39" s="356">
        <f t="shared" si="2"/>
        <v>148900</v>
      </c>
      <c r="BV39" s="356">
        <f t="shared" si="2"/>
        <v>145900</v>
      </c>
      <c r="BW39" s="356">
        <f t="shared" si="2"/>
        <v>147400</v>
      </c>
      <c r="BX39" s="356">
        <f t="shared" si="2"/>
        <v>144900</v>
      </c>
      <c r="BY39" s="356">
        <f t="shared" si="2"/>
        <v>141400</v>
      </c>
      <c r="BZ39" s="356">
        <f t="shared" si="2"/>
        <v>143400</v>
      </c>
      <c r="CA39" s="356">
        <f t="shared" si="2"/>
        <v>141317</v>
      </c>
      <c r="CB39" s="356">
        <f t="shared" si="2"/>
        <v>163400</v>
      </c>
      <c r="CC39" s="356">
        <f t="shared" si="2"/>
        <v>167400</v>
      </c>
      <c r="CD39" s="356">
        <v>175400</v>
      </c>
      <c r="CE39" s="357" t="str">
        <f t="shared" si="2"/>
        <v>1,74,400</v>
      </c>
      <c r="CF39" s="356">
        <f t="shared" si="2"/>
        <v>178400</v>
      </c>
      <c r="CG39" s="356">
        <f t="shared" si="2"/>
        <v>167400</v>
      </c>
      <c r="CH39" s="356">
        <f t="shared" si="2"/>
        <v>159465</v>
      </c>
      <c r="CI39" s="356">
        <f t="shared" si="2"/>
        <v>151836</v>
      </c>
      <c r="CJ39" s="356">
        <f t="shared" si="2"/>
        <v>141398</v>
      </c>
      <c r="CK39" s="356">
        <v>131900</v>
      </c>
      <c r="CL39" s="356">
        <v>128400</v>
      </c>
      <c r="CM39" s="356">
        <v>128400</v>
      </c>
      <c r="CN39" s="356">
        <v>128400</v>
      </c>
      <c r="CO39" s="356">
        <v>131400</v>
      </c>
      <c r="CP39" s="356">
        <v>126900</v>
      </c>
      <c r="CQ39" s="356">
        <v>132400</v>
      </c>
      <c r="CR39" s="356">
        <v>144650</v>
      </c>
      <c r="CS39" s="356">
        <v>150650</v>
      </c>
      <c r="CT39" s="356">
        <v>146650</v>
      </c>
      <c r="CU39" s="356">
        <v>148150</v>
      </c>
      <c r="CV39" s="356">
        <v>151150</v>
      </c>
      <c r="CW39" s="356">
        <v>162650</v>
      </c>
      <c r="CX39" s="107"/>
      <c r="CY39" s="246"/>
      <c r="CZ39" s="246"/>
      <c r="DA39" s="246"/>
      <c r="DB39" s="246"/>
      <c r="DC39" s="246"/>
      <c r="DD39" s="246"/>
      <c r="DE39" s="246"/>
      <c r="DF39" s="246"/>
      <c r="DG39" s="246"/>
      <c r="DH39" s="246"/>
      <c r="DI39" s="246"/>
      <c r="DJ39" s="246"/>
      <c r="DK39" s="246"/>
      <c r="DL39" s="246"/>
      <c r="DM39" s="246"/>
      <c r="DN39" s="246"/>
      <c r="DO39" s="246"/>
      <c r="DP39" s="246"/>
      <c r="DQ39" s="246"/>
      <c r="DR39" s="246"/>
      <c r="DS39" s="246"/>
      <c r="DT39" s="246"/>
      <c r="DU39" s="246"/>
      <c r="DV39" s="246"/>
      <c r="DW39" s="246"/>
      <c r="DX39" s="246"/>
      <c r="DY39" s="246"/>
      <c r="DZ39" s="246"/>
      <c r="EA39" s="246"/>
      <c r="EB39" s="246"/>
      <c r="EC39" s="246"/>
      <c r="ED39" s="246"/>
      <c r="EE39" s="246"/>
      <c r="EF39" s="246"/>
      <c r="EG39" s="246"/>
      <c r="EH39" s="246"/>
      <c r="EI39" s="246"/>
      <c r="EJ39" s="246"/>
      <c r="EK39" s="246"/>
      <c r="EL39" s="246"/>
      <c r="EM39" s="246"/>
      <c r="EN39" s="246"/>
      <c r="EO39" s="246"/>
      <c r="EP39" s="246"/>
      <c r="EQ39" s="246"/>
      <c r="ER39" s="246"/>
      <c r="ES39" s="246"/>
    </row>
    <row r="40" spans="1:102" s="245" customFormat="1" ht="14.25">
      <c r="A40" s="76"/>
      <c r="B40" s="127" t="s">
        <v>21</v>
      </c>
      <c r="C40" s="125" t="s">
        <v>855</v>
      </c>
      <c r="D40" s="108"/>
      <c r="E40" s="112">
        <v>116.16</v>
      </c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>
        <v>122.14</v>
      </c>
      <c r="Z40" s="112">
        <v>0</v>
      </c>
      <c r="AA40" s="112">
        <v>0</v>
      </c>
      <c r="AB40" s="112"/>
      <c r="AC40" s="112"/>
      <c r="AD40" s="112"/>
      <c r="AE40" s="112">
        <v>131.81</v>
      </c>
      <c r="AF40" s="112"/>
      <c r="AG40" s="112"/>
      <c r="AH40" s="112"/>
      <c r="AI40" s="112">
        <v>138.48</v>
      </c>
      <c r="AJ40" s="112">
        <v>138.48</v>
      </c>
      <c r="AK40" s="112">
        <v>138.48</v>
      </c>
      <c r="AL40" s="112">
        <v>142.91</v>
      </c>
      <c r="AM40" s="112">
        <v>145.26</v>
      </c>
      <c r="AN40" s="112"/>
      <c r="AO40" s="112">
        <v>145.26</v>
      </c>
      <c r="AP40" s="112"/>
      <c r="AQ40" s="112"/>
      <c r="AR40" s="112"/>
      <c r="AS40" s="112">
        <v>173.25</v>
      </c>
      <c r="AT40" s="112"/>
      <c r="AU40" s="112"/>
      <c r="AV40" s="112">
        <v>181.11</v>
      </c>
      <c r="AW40" s="112">
        <v>181.11</v>
      </c>
      <c r="AX40" s="112"/>
      <c r="AY40" s="112"/>
      <c r="AZ40" s="112"/>
      <c r="BA40" s="112">
        <v>136.69</v>
      </c>
      <c r="BB40" s="112">
        <v>136.24</v>
      </c>
      <c r="BC40" s="112">
        <v>134.1</v>
      </c>
      <c r="BD40" s="112">
        <v>133.93</v>
      </c>
      <c r="BE40" s="112">
        <v>134.42</v>
      </c>
      <c r="BF40" s="112">
        <v>137.6</v>
      </c>
      <c r="BG40" s="112">
        <v>138.99</v>
      </c>
      <c r="BH40" s="112">
        <v>139.25</v>
      </c>
      <c r="BI40" s="112">
        <v>141.91</v>
      </c>
      <c r="BJ40" s="112">
        <v>142.76</v>
      </c>
      <c r="BK40" s="112">
        <v>143.83</v>
      </c>
      <c r="BL40" s="112">
        <v>144.08</v>
      </c>
      <c r="BM40" s="112">
        <v>143.74</v>
      </c>
      <c r="BN40" s="112">
        <v>142.89</v>
      </c>
      <c r="BO40" s="112">
        <v>144.33</v>
      </c>
      <c r="BP40" s="112">
        <v>143.95</v>
      </c>
      <c r="BQ40" s="112">
        <v>143.74</v>
      </c>
      <c r="BR40" s="112">
        <v>144.43</v>
      </c>
      <c r="BS40" s="112">
        <v>144.78</v>
      </c>
      <c r="BT40" s="112">
        <v>144.88</v>
      </c>
      <c r="BU40" s="112">
        <v>144.72</v>
      </c>
      <c r="BV40" s="112">
        <v>144.79</v>
      </c>
      <c r="BW40" s="112">
        <v>145.71</v>
      </c>
      <c r="BX40" s="112">
        <v>146.4</v>
      </c>
      <c r="BY40" s="112">
        <v>148.13</v>
      </c>
      <c r="BZ40" s="112">
        <v>148.18</v>
      </c>
      <c r="CA40" s="112">
        <v>148.21</v>
      </c>
      <c r="CB40" s="112">
        <v>148.21</v>
      </c>
      <c r="CC40" s="128">
        <v>150.71</v>
      </c>
      <c r="CD40" s="112">
        <v>159.36</v>
      </c>
      <c r="CE40" s="273">
        <v>160.11</v>
      </c>
      <c r="CF40" s="128">
        <v>167.71</v>
      </c>
      <c r="CG40" s="112">
        <v>170.33</v>
      </c>
      <c r="CH40" s="112">
        <v>171.24</v>
      </c>
      <c r="CI40" s="128">
        <v>168.45</v>
      </c>
      <c r="CJ40" s="112">
        <v>164.89</v>
      </c>
      <c r="CK40" s="128">
        <v>161.94</v>
      </c>
      <c r="CL40" s="112">
        <v>157.02</v>
      </c>
      <c r="CM40" s="112">
        <v>159.87</v>
      </c>
      <c r="CN40" s="112">
        <v>150.87</v>
      </c>
      <c r="CO40" s="112">
        <v>150.64</v>
      </c>
      <c r="CP40" s="112">
        <v>150.7</v>
      </c>
      <c r="CQ40" s="112">
        <v>153.18</v>
      </c>
      <c r="CR40" s="112">
        <v>153.63</v>
      </c>
      <c r="CS40" s="112">
        <v>156.06</v>
      </c>
      <c r="CT40" s="112">
        <v>157.95</v>
      </c>
      <c r="CU40" s="112">
        <v>157.56</v>
      </c>
      <c r="CV40" s="112">
        <v>158.03</v>
      </c>
      <c r="CW40" s="112">
        <v>159.31</v>
      </c>
      <c r="CX40" s="112"/>
    </row>
    <row r="41" spans="1:113" s="245" customFormat="1" ht="14.25">
      <c r="A41" s="76"/>
      <c r="B41" s="127" t="s">
        <v>23</v>
      </c>
      <c r="C41" s="125" t="s">
        <v>334</v>
      </c>
      <c r="D41" s="108"/>
      <c r="E41" s="112">
        <v>35513</v>
      </c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>
        <v>39098</v>
      </c>
      <c r="Z41" s="112">
        <v>0</v>
      </c>
      <c r="AA41" s="112">
        <v>0</v>
      </c>
      <c r="AB41" s="112"/>
      <c r="AC41" s="112"/>
      <c r="AD41" s="112"/>
      <c r="AE41" s="112">
        <v>40560</v>
      </c>
      <c r="AF41" s="112"/>
      <c r="AG41" s="112"/>
      <c r="AH41" s="112"/>
      <c r="AI41" s="112">
        <v>43210</v>
      </c>
      <c r="AJ41" s="112">
        <v>43210</v>
      </c>
      <c r="AK41" s="112">
        <v>43210</v>
      </c>
      <c r="AL41" s="112">
        <v>43435</v>
      </c>
      <c r="AM41" s="112">
        <v>44335</v>
      </c>
      <c r="AN41" s="112"/>
      <c r="AO41" s="112">
        <v>44335</v>
      </c>
      <c r="AP41" s="112"/>
      <c r="AQ41" s="112"/>
      <c r="AR41" s="112"/>
      <c r="AS41" s="112">
        <v>39160</v>
      </c>
      <c r="AT41" s="112"/>
      <c r="AU41" s="112"/>
      <c r="AV41" s="112">
        <v>39923</v>
      </c>
      <c r="AW41" s="112">
        <v>39923</v>
      </c>
      <c r="AX41" s="112"/>
      <c r="AY41" s="112"/>
      <c r="AZ41" s="112"/>
      <c r="BA41" s="340">
        <f>BA11</f>
        <v>34017</v>
      </c>
      <c r="BB41" s="340">
        <f aca="true" t="shared" si="3" ref="BB41:CJ41">BB11</f>
        <v>34017</v>
      </c>
      <c r="BC41" s="340">
        <f t="shared" si="3"/>
        <v>36127</v>
      </c>
      <c r="BD41" s="340">
        <f t="shared" si="3"/>
        <v>38018</v>
      </c>
      <c r="BE41" s="340">
        <f t="shared" si="3"/>
        <v>38018</v>
      </c>
      <c r="BF41" s="340">
        <f t="shared" si="3"/>
        <v>40350</v>
      </c>
      <c r="BG41" s="340">
        <f t="shared" si="3"/>
        <v>40655</v>
      </c>
      <c r="BH41" s="340">
        <f t="shared" si="3"/>
        <v>42602</v>
      </c>
      <c r="BI41" s="340">
        <f t="shared" si="3"/>
        <v>42241</v>
      </c>
      <c r="BJ41" s="340">
        <f t="shared" si="3"/>
        <v>43946</v>
      </c>
      <c r="BK41" s="340">
        <f t="shared" si="3"/>
        <v>41113</v>
      </c>
      <c r="BL41" s="340">
        <f t="shared" si="3"/>
        <v>38995</v>
      </c>
      <c r="BM41" s="340">
        <f t="shared" si="3"/>
        <v>38779</v>
      </c>
      <c r="BN41" s="340">
        <f t="shared" si="3"/>
        <v>38562</v>
      </c>
      <c r="BO41" s="340">
        <f t="shared" si="3"/>
        <v>38661</v>
      </c>
      <c r="BP41" s="340">
        <f t="shared" si="3"/>
        <v>38183</v>
      </c>
      <c r="BQ41" s="340">
        <f t="shared" si="3"/>
        <v>36487</v>
      </c>
      <c r="BR41" s="340">
        <f t="shared" si="3"/>
        <v>35573</v>
      </c>
      <c r="BS41" s="340">
        <f t="shared" si="3"/>
        <v>35704</v>
      </c>
      <c r="BT41" s="340">
        <f t="shared" si="3"/>
        <v>35269</v>
      </c>
      <c r="BU41" s="340">
        <f t="shared" si="3"/>
        <v>37131</v>
      </c>
      <c r="BV41" s="340">
        <f t="shared" si="3"/>
        <v>49950</v>
      </c>
      <c r="BW41" s="340">
        <f t="shared" si="3"/>
        <v>35827</v>
      </c>
      <c r="BX41" s="340">
        <f t="shared" si="3"/>
        <v>35827</v>
      </c>
      <c r="BY41" s="340">
        <f t="shared" si="3"/>
        <v>36319</v>
      </c>
      <c r="BZ41" s="340">
        <f t="shared" si="3"/>
        <v>38599</v>
      </c>
      <c r="CA41" s="340">
        <f t="shared" si="3"/>
        <v>39304</v>
      </c>
      <c r="CB41" s="340">
        <f t="shared" si="3"/>
        <v>39304</v>
      </c>
      <c r="CC41" s="340">
        <f t="shared" si="3"/>
        <v>40182</v>
      </c>
      <c r="CD41" s="340">
        <f t="shared" si="3"/>
        <v>45215</v>
      </c>
      <c r="CE41" s="341">
        <f t="shared" si="3"/>
        <v>49538</v>
      </c>
      <c r="CF41" s="340">
        <f t="shared" si="3"/>
        <v>56272</v>
      </c>
      <c r="CG41" s="340">
        <f t="shared" si="3"/>
        <v>59080</v>
      </c>
      <c r="CH41" s="340">
        <f t="shared" si="3"/>
        <v>56642</v>
      </c>
      <c r="CI41" s="340">
        <f t="shared" si="3"/>
        <v>54287</v>
      </c>
      <c r="CJ41" s="340">
        <f t="shared" si="3"/>
        <v>53145</v>
      </c>
      <c r="CK41" s="340">
        <v>52986</v>
      </c>
      <c r="CL41" s="340">
        <v>49375</v>
      </c>
      <c r="CM41" s="340">
        <v>46625</v>
      </c>
      <c r="CN41" s="340">
        <v>46250</v>
      </c>
      <c r="CO41" s="340">
        <v>45500</v>
      </c>
      <c r="CP41" s="340">
        <v>44125</v>
      </c>
      <c r="CQ41" s="340">
        <v>44125</v>
      </c>
      <c r="CR41" s="340">
        <v>47300</v>
      </c>
      <c r="CS41" s="340">
        <v>47250</v>
      </c>
      <c r="CT41" s="340">
        <v>50950</v>
      </c>
      <c r="CU41" s="340">
        <v>50375</v>
      </c>
      <c r="CV41" s="340">
        <v>49625</v>
      </c>
      <c r="CW41" s="340">
        <v>50625</v>
      </c>
      <c r="CX41" s="340"/>
      <c r="CY41" s="350"/>
      <c r="CZ41" s="350"/>
      <c r="DA41" s="350"/>
      <c r="DB41" s="350"/>
      <c r="DC41" s="350"/>
      <c r="DD41" s="350"/>
      <c r="DE41" s="350"/>
      <c r="DF41" s="350"/>
      <c r="DG41" s="350"/>
      <c r="DH41" s="350"/>
      <c r="DI41" s="350"/>
    </row>
    <row r="42" spans="1:102" s="245" customFormat="1" ht="14.25">
      <c r="A42" s="76"/>
      <c r="B42" s="127" t="s">
        <v>25</v>
      </c>
      <c r="C42" s="125" t="s">
        <v>240</v>
      </c>
      <c r="D42" s="108"/>
      <c r="E42" s="112">
        <v>111.95519999999999</v>
      </c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>
        <v>117.3648</v>
      </c>
      <c r="Z42" s="112">
        <v>0</v>
      </c>
      <c r="AA42" s="112">
        <v>0</v>
      </c>
      <c r="AB42" s="112"/>
      <c r="AC42" s="112"/>
      <c r="AD42" s="112"/>
      <c r="AE42" s="112">
        <v>118.54079999999999</v>
      </c>
      <c r="AF42" s="112"/>
      <c r="AG42" s="112"/>
      <c r="AH42" s="112"/>
      <c r="AI42" s="112">
        <v>122.7744</v>
      </c>
      <c r="AJ42" s="112">
        <v>122.7744</v>
      </c>
      <c r="AK42" s="112">
        <v>123.0096</v>
      </c>
      <c r="AL42" s="112">
        <v>123.00959999999999</v>
      </c>
      <c r="AM42" s="112">
        <v>123.7152</v>
      </c>
      <c r="AN42" s="112"/>
      <c r="AO42" s="112">
        <v>123.7152</v>
      </c>
      <c r="AP42" s="112"/>
      <c r="AQ42" s="112"/>
      <c r="AR42" s="112"/>
      <c r="AS42" s="112">
        <v>123.9504</v>
      </c>
      <c r="AT42" s="112"/>
      <c r="AU42" s="112"/>
      <c r="AV42" s="112">
        <v>127.008</v>
      </c>
      <c r="AW42" s="112">
        <v>127.008</v>
      </c>
      <c r="AX42" s="112"/>
      <c r="AY42" s="112"/>
      <c r="AZ42" s="112"/>
      <c r="BA42" s="112">
        <f>BA12</f>
        <v>130.0656</v>
      </c>
      <c r="BB42" s="112">
        <f aca="true" t="shared" si="4" ref="BB42:CJ42">BB12</f>
        <v>129.1248</v>
      </c>
      <c r="BC42" s="112">
        <f t="shared" si="4"/>
        <v>129.5952</v>
      </c>
      <c r="BD42" s="112">
        <f t="shared" si="4"/>
        <v>130.7712</v>
      </c>
      <c r="BE42" s="112">
        <f t="shared" si="4"/>
        <v>130.7712</v>
      </c>
      <c r="BF42" s="112">
        <f t="shared" si="4"/>
        <v>130.7712</v>
      </c>
      <c r="BG42" s="112">
        <f t="shared" si="4"/>
        <v>131.712</v>
      </c>
      <c r="BH42" s="112">
        <f t="shared" si="4"/>
        <v>133.8288</v>
      </c>
      <c r="BI42" s="112">
        <f t="shared" si="4"/>
        <v>135.0048</v>
      </c>
      <c r="BJ42" s="112">
        <f t="shared" si="4"/>
        <v>135.0048</v>
      </c>
      <c r="BK42" s="112">
        <f t="shared" si="4"/>
        <v>136.1808</v>
      </c>
      <c r="BL42" s="112">
        <f t="shared" si="4"/>
        <v>138.2976</v>
      </c>
      <c r="BM42" s="112">
        <f t="shared" si="4"/>
        <v>138.299952</v>
      </c>
      <c r="BN42" s="112">
        <f t="shared" si="4"/>
        <v>138.299952</v>
      </c>
      <c r="BO42" s="112">
        <f t="shared" si="4"/>
        <v>138.299952</v>
      </c>
      <c r="BP42" s="112">
        <f t="shared" si="4"/>
        <v>139.388928</v>
      </c>
      <c r="BQ42" s="112">
        <f t="shared" si="4"/>
        <v>138.299952</v>
      </c>
      <c r="BR42" s="112">
        <f t="shared" si="4"/>
        <v>139.388928</v>
      </c>
      <c r="BS42" s="112">
        <f t="shared" si="4"/>
        <v>132.0092928</v>
      </c>
      <c r="BT42" s="112">
        <f t="shared" si="4"/>
        <v>133.0093632</v>
      </c>
      <c r="BU42" s="112">
        <f t="shared" si="4"/>
        <v>133.0093632</v>
      </c>
      <c r="BV42" s="112">
        <f t="shared" si="4"/>
        <v>144.8832</v>
      </c>
      <c r="BW42" s="112">
        <f t="shared" si="4"/>
        <v>144.83380799999998</v>
      </c>
      <c r="BX42" s="112">
        <f t="shared" si="4"/>
        <v>145.92278399999998</v>
      </c>
      <c r="BY42" s="112">
        <f t="shared" si="4"/>
        <v>145.92278399999998</v>
      </c>
      <c r="BZ42" s="112">
        <f t="shared" si="4"/>
        <v>145.92278399999998</v>
      </c>
      <c r="CA42" s="112">
        <f t="shared" si="4"/>
        <v>138.0097152</v>
      </c>
      <c r="CB42" s="112">
        <f t="shared" si="4"/>
        <v>147.01175999999998</v>
      </c>
      <c r="CC42" s="112">
        <f t="shared" si="4"/>
        <v>149.19</v>
      </c>
      <c r="CD42" s="112">
        <f t="shared" si="4"/>
        <v>150.278688</v>
      </c>
      <c r="CE42" s="273">
        <f t="shared" si="4"/>
        <v>151.367664</v>
      </c>
      <c r="CF42" s="112">
        <f t="shared" si="4"/>
        <v>152.45664</v>
      </c>
      <c r="CG42" s="112">
        <f t="shared" si="4"/>
        <v>147.2479008</v>
      </c>
      <c r="CH42" s="112">
        <f t="shared" si="4"/>
        <v>149.307312</v>
      </c>
      <c r="CI42" s="112">
        <f t="shared" si="4"/>
        <v>150.3370176</v>
      </c>
      <c r="CJ42" s="112">
        <f t="shared" si="4"/>
        <v>150.3370176</v>
      </c>
      <c r="CK42" s="112">
        <v>147.00925984251964</v>
      </c>
      <c r="CL42" s="112">
        <v>148</v>
      </c>
      <c r="CM42" s="112">
        <v>148</v>
      </c>
      <c r="CN42" s="112">
        <v>150.64</v>
      </c>
      <c r="CO42" s="112">
        <v>151</v>
      </c>
      <c r="CP42" s="112">
        <v>153</v>
      </c>
      <c r="CQ42" s="112">
        <v>160</v>
      </c>
      <c r="CR42" s="112">
        <v>162</v>
      </c>
      <c r="CS42" s="112">
        <v>163</v>
      </c>
      <c r="CT42" s="112">
        <v>165</v>
      </c>
      <c r="CU42" s="112">
        <v>168</v>
      </c>
      <c r="CV42" s="112">
        <v>168</v>
      </c>
      <c r="CW42" s="112"/>
      <c r="CX42" s="112"/>
    </row>
    <row r="43" spans="1:102" s="245" customFormat="1" ht="15">
      <c r="A43" s="76"/>
      <c r="B43" s="73"/>
      <c r="C43" s="118"/>
      <c r="D43" s="108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  <c r="CC43" s="128"/>
      <c r="CD43" s="112"/>
      <c r="CE43" s="273"/>
      <c r="CF43" s="128"/>
      <c r="CG43" s="112"/>
      <c r="CH43" s="112"/>
      <c r="CI43" s="128"/>
      <c r="CJ43" s="112"/>
      <c r="CK43" s="128"/>
      <c r="CL43" s="112"/>
      <c r="CM43" s="112"/>
      <c r="CN43" s="112"/>
      <c r="CO43" s="112"/>
      <c r="CP43" s="112"/>
      <c r="CQ43" s="112"/>
      <c r="CR43" s="112"/>
      <c r="CS43" s="112"/>
      <c r="CT43" s="112"/>
      <c r="CU43" s="112"/>
      <c r="CV43" s="112"/>
      <c r="CW43" s="112"/>
      <c r="CX43" s="112"/>
    </row>
    <row r="44" spans="1:102" s="245" customFormat="1" ht="15.75" hidden="1">
      <c r="A44" s="76"/>
      <c r="B44" s="126" t="s">
        <v>387</v>
      </c>
      <c r="C44" s="124" t="s">
        <v>775</v>
      </c>
      <c r="D44" s="108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28"/>
      <c r="CD44" s="112"/>
      <c r="CE44" s="273"/>
      <c r="CF44" s="128"/>
      <c r="CG44" s="112"/>
      <c r="CH44" s="112"/>
      <c r="CI44" s="128"/>
      <c r="CJ44" s="112"/>
      <c r="CK44" s="128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</row>
    <row r="45" spans="1:102" s="245" customFormat="1" ht="14.25" hidden="1">
      <c r="A45" s="76"/>
      <c r="B45" s="127" t="s">
        <v>8</v>
      </c>
      <c r="C45" s="125" t="s">
        <v>244</v>
      </c>
      <c r="D45" s="108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28" t="s">
        <v>343</v>
      </c>
      <c r="CD45" s="112"/>
      <c r="CE45" s="273"/>
      <c r="CF45" s="128" t="s">
        <v>343</v>
      </c>
      <c r="CG45" s="112"/>
      <c r="CH45" s="112"/>
      <c r="CI45" s="128">
        <v>0</v>
      </c>
      <c r="CJ45" s="112"/>
      <c r="CK45" s="128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</row>
    <row r="46" spans="1:102" s="245" customFormat="1" ht="14.25" hidden="1">
      <c r="A46" s="76"/>
      <c r="B46" s="127" t="s">
        <v>11</v>
      </c>
      <c r="C46" s="125" t="s">
        <v>344</v>
      </c>
      <c r="D46" s="76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2"/>
      <c r="CC46" s="128">
        <v>0.0959</v>
      </c>
      <c r="CD46" s="112"/>
      <c r="CE46" s="273"/>
      <c r="CF46" s="128">
        <v>0.0959</v>
      </c>
      <c r="CG46" s="112"/>
      <c r="CH46" s="112"/>
      <c r="CI46" s="128">
        <v>0</v>
      </c>
      <c r="CJ46" s="112"/>
      <c r="CK46" s="128"/>
      <c r="CL46" s="112"/>
      <c r="CM46" s="112"/>
      <c r="CN46" s="112"/>
      <c r="CO46" s="112"/>
      <c r="CP46" s="112"/>
      <c r="CQ46" s="112"/>
      <c r="CR46" s="112"/>
      <c r="CS46" s="112"/>
      <c r="CT46" s="112"/>
      <c r="CU46" s="112"/>
      <c r="CV46" s="112"/>
      <c r="CW46" s="112"/>
      <c r="CX46" s="112"/>
    </row>
    <row r="47" spans="1:149" s="245" customFormat="1" ht="14.25" hidden="1">
      <c r="A47" s="76"/>
      <c r="B47" s="127" t="s">
        <v>13</v>
      </c>
      <c r="C47" s="125" t="s">
        <v>241</v>
      </c>
      <c r="D47" s="10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28" t="s">
        <v>345</v>
      </c>
      <c r="CD47" s="107"/>
      <c r="CE47" s="278"/>
      <c r="CF47" s="128" t="s">
        <v>345</v>
      </c>
      <c r="CG47" s="107"/>
      <c r="CH47" s="107"/>
      <c r="CI47" s="128">
        <v>0</v>
      </c>
      <c r="CJ47" s="107"/>
      <c r="CK47" s="128"/>
      <c r="CL47" s="107"/>
      <c r="CM47" s="107"/>
      <c r="CN47" s="107"/>
      <c r="CO47" s="107"/>
      <c r="CP47" s="107"/>
      <c r="CQ47" s="107"/>
      <c r="CR47" s="107"/>
      <c r="CS47" s="107"/>
      <c r="CT47" s="107"/>
      <c r="CU47" s="107"/>
      <c r="CV47" s="107"/>
      <c r="CW47" s="107"/>
      <c r="CX47" s="107"/>
      <c r="CY47" s="246"/>
      <c r="CZ47" s="246"/>
      <c r="DA47" s="246"/>
      <c r="DB47" s="246"/>
      <c r="DC47" s="246"/>
      <c r="DD47" s="246"/>
      <c r="DE47" s="246"/>
      <c r="DF47" s="246"/>
      <c r="DG47" s="246"/>
      <c r="DH47" s="246"/>
      <c r="DI47" s="246"/>
      <c r="DJ47" s="246"/>
      <c r="DK47" s="246"/>
      <c r="DL47" s="246"/>
      <c r="DM47" s="246"/>
      <c r="DN47" s="246"/>
      <c r="DO47" s="246"/>
      <c r="DP47" s="246"/>
      <c r="DQ47" s="246"/>
      <c r="DR47" s="246"/>
      <c r="DS47" s="246"/>
      <c r="DT47" s="246"/>
      <c r="DU47" s="246"/>
      <c r="DV47" s="246"/>
      <c r="DW47" s="246"/>
      <c r="DX47" s="246"/>
      <c r="DY47" s="246"/>
      <c r="DZ47" s="246"/>
      <c r="EA47" s="246"/>
      <c r="EB47" s="246"/>
      <c r="EC47" s="246"/>
      <c r="ED47" s="246"/>
      <c r="EE47" s="246"/>
      <c r="EF47" s="246"/>
      <c r="EG47" s="246"/>
      <c r="EH47" s="246"/>
      <c r="EI47" s="246"/>
      <c r="EJ47" s="246"/>
      <c r="EK47" s="246"/>
      <c r="EL47" s="246"/>
      <c r="EM47" s="246"/>
      <c r="EN47" s="246"/>
      <c r="EO47" s="246"/>
      <c r="EP47" s="246"/>
      <c r="EQ47" s="246"/>
      <c r="ER47" s="246"/>
      <c r="ES47" s="246"/>
    </row>
    <row r="48" spans="1:102" s="245" customFormat="1" ht="15.75" customHeight="1" hidden="1">
      <c r="A48" s="76"/>
      <c r="B48" s="127" t="s">
        <v>19</v>
      </c>
      <c r="C48" s="125" t="s">
        <v>346</v>
      </c>
      <c r="D48" s="108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12"/>
      <c r="BS48" s="112"/>
      <c r="BT48" s="112"/>
      <c r="BU48" s="112"/>
      <c r="BV48" s="112"/>
      <c r="BW48" s="112"/>
      <c r="BX48" s="112"/>
      <c r="BY48" s="112"/>
      <c r="BZ48" s="112"/>
      <c r="CA48" s="112"/>
      <c r="CB48" s="112"/>
      <c r="CC48" s="128" t="s">
        <v>347</v>
      </c>
      <c r="CD48" s="112"/>
      <c r="CE48" s="273"/>
      <c r="CF48" s="128" t="s">
        <v>347</v>
      </c>
      <c r="CG48" s="112"/>
      <c r="CH48" s="112"/>
      <c r="CI48" s="128">
        <v>0</v>
      </c>
      <c r="CJ48" s="112"/>
      <c r="CK48" s="128"/>
      <c r="CL48" s="112"/>
      <c r="CM48" s="112"/>
      <c r="CN48" s="112"/>
      <c r="CO48" s="112"/>
      <c r="CP48" s="112"/>
      <c r="CQ48" s="112"/>
      <c r="CR48" s="112"/>
      <c r="CS48" s="112"/>
      <c r="CT48" s="112"/>
      <c r="CU48" s="112"/>
      <c r="CV48" s="112"/>
      <c r="CW48" s="112"/>
      <c r="CX48" s="112"/>
    </row>
    <row r="49" spans="1:102" s="245" customFormat="1" ht="11.25" customHeight="1" hidden="1">
      <c r="A49" s="76"/>
      <c r="B49" s="127" t="s">
        <v>21</v>
      </c>
      <c r="C49" s="125" t="s">
        <v>240</v>
      </c>
      <c r="D49" s="108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2"/>
      <c r="CC49" s="128" t="s">
        <v>348</v>
      </c>
      <c r="CD49" s="112"/>
      <c r="CE49" s="273"/>
      <c r="CF49" s="137" t="s">
        <v>348</v>
      </c>
      <c r="CG49" s="112"/>
      <c r="CH49" s="112"/>
      <c r="CI49" s="128">
        <v>0</v>
      </c>
      <c r="CJ49" s="112"/>
      <c r="CK49" s="128"/>
      <c r="CL49" s="112"/>
      <c r="CM49" s="112"/>
      <c r="CN49" s="112"/>
      <c r="CO49" s="112"/>
      <c r="CP49" s="112"/>
      <c r="CQ49" s="112"/>
      <c r="CR49" s="112"/>
      <c r="CS49" s="112"/>
      <c r="CT49" s="112"/>
      <c r="CU49" s="112"/>
      <c r="CV49" s="112"/>
      <c r="CW49" s="112"/>
      <c r="CX49" s="112"/>
    </row>
    <row r="50" spans="1:102" s="245" customFormat="1" ht="15" hidden="1">
      <c r="A50" s="76"/>
      <c r="B50" s="73"/>
      <c r="C50" s="119"/>
      <c r="D50" s="108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28"/>
      <c r="CD50" s="112"/>
      <c r="CE50" s="273"/>
      <c r="CF50" s="128"/>
      <c r="CG50" s="112"/>
      <c r="CH50" s="112"/>
      <c r="CI50" s="128"/>
      <c r="CJ50" s="112"/>
      <c r="CK50" s="128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112"/>
      <c r="CX50" s="112"/>
    </row>
    <row r="51" spans="1:102" s="245" customFormat="1" ht="19.5" customHeight="1">
      <c r="A51" s="76"/>
      <c r="B51" s="126" t="s">
        <v>388</v>
      </c>
      <c r="C51" s="124" t="s">
        <v>776</v>
      </c>
      <c r="D51" s="108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112"/>
      <c r="BZ51" s="112"/>
      <c r="CA51" s="112"/>
      <c r="CB51" s="112"/>
      <c r="CC51" s="128"/>
      <c r="CD51" s="112"/>
      <c r="CE51" s="273"/>
      <c r="CF51" s="128"/>
      <c r="CG51" s="112"/>
      <c r="CH51" s="112"/>
      <c r="CI51" s="128"/>
      <c r="CJ51" s="112"/>
      <c r="CK51" s="128"/>
      <c r="CL51" s="112"/>
      <c r="CM51" s="112"/>
      <c r="CN51" s="112"/>
      <c r="CO51" s="112"/>
      <c r="CP51" s="112"/>
      <c r="CQ51" s="112"/>
      <c r="CR51" s="112"/>
      <c r="CS51" s="112"/>
      <c r="CT51" s="112"/>
      <c r="CU51" s="112"/>
      <c r="CV51" s="112"/>
      <c r="CW51" s="112"/>
      <c r="CX51" s="112"/>
    </row>
    <row r="52" spans="1:106" s="245" customFormat="1" ht="14.25">
      <c r="A52" s="76"/>
      <c r="B52" s="127" t="s">
        <v>8</v>
      </c>
      <c r="C52" s="125" t="s">
        <v>241</v>
      </c>
      <c r="D52" s="108"/>
      <c r="E52" s="112">
        <v>117662</v>
      </c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>
        <v>121706</v>
      </c>
      <c r="Z52" s="112">
        <v>0</v>
      </c>
      <c r="AA52" s="112">
        <v>0</v>
      </c>
      <c r="AB52" s="112"/>
      <c r="AC52" s="112"/>
      <c r="AD52" s="112"/>
      <c r="AE52" s="112">
        <v>161583</v>
      </c>
      <c r="AF52" s="112"/>
      <c r="AG52" s="112"/>
      <c r="AH52" s="112"/>
      <c r="AI52" s="112">
        <v>170202</v>
      </c>
      <c r="AJ52" s="112">
        <v>170202</v>
      </c>
      <c r="AK52" s="112">
        <v>170202</v>
      </c>
      <c r="AL52" s="112">
        <v>171962</v>
      </c>
      <c r="AM52" s="112">
        <v>177245</v>
      </c>
      <c r="AN52" s="112"/>
      <c r="AO52" s="112">
        <v>177245</v>
      </c>
      <c r="AP52" s="112"/>
      <c r="AQ52" s="112"/>
      <c r="AR52" s="112"/>
      <c r="AS52" s="112">
        <v>174024</v>
      </c>
      <c r="AT52" s="112"/>
      <c r="AU52" s="112"/>
      <c r="AV52" s="112">
        <v>196067</v>
      </c>
      <c r="AW52" s="112">
        <v>196067</v>
      </c>
      <c r="AX52" s="112"/>
      <c r="AY52" s="112"/>
      <c r="AZ52" s="112"/>
      <c r="BA52" s="345">
        <f>BA36</f>
        <v>234065</v>
      </c>
      <c r="BB52" s="354">
        <f aca="true" t="shared" si="5" ref="BB52:CJ52">BB36</f>
        <v>246882</v>
      </c>
      <c r="BC52" s="354">
        <f t="shared" si="5"/>
        <v>246187</v>
      </c>
      <c r="BD52" s="354">
        <f t="shared" si="5"/>
        <v>321694</v>
      </c>
      <c r="BE52" s="354">
        <f t="shared" si="5"/>
        <v>405017</v>
      </c>
      <c r="BF52" s="354">
        <f t="shared" si="5"/>
        <v>360240</v>
      </c>
      <c r="BG52" s="345">
        <f t="shared" si="5"/>
        <v>396727</v>
      </c>
      <c r="BH52" s="345">
        <f t="shared" si="5"/>
        <v>396250</v>
      </c>
      <c r="BI52" s="345">
        <f t="shared" si="5"/>
        <v>388127</v>
      </c>
      <c r="BJ52" s="345">
        <f t="shared" si="5"/>
        <v>377445</v>
      </c>
      <c r="BK52" s="345">
        <f t="shared" si="5"/>
        <v>349767</v>
      </c>
      <c r="BL52" s="345">
        <f t="shared" si="5"/>
        <v>331319</v>
      </c>
      <c r="BM52" s="345">
        <f t="shared" si="5"/>
        <v>321137</v>
      </c>
      <c r="BN52" s="345">
        <f t="shared" si="5"/>
        <v>266730</v>
      </c>
      <c r="BO52" s="345">
        <f t="shared" si="5"/>
        <v>268199</v>
      </c>
      <c r="BP52" s="345">
        <f t="shared" si="5"/>
        <v>300799</v>
      </c>
      <c r="BQ52" s="345">
        <f t="shared" si="5"/>
        <v>341326</v>
      </c>
      <c r="BR52" s="345">
        <f t="shared" si="5"/>
        <v>331023</v>
      </c>
      <c r="BS52" s="345">
        <f t="shared" si="5"/>
        <v>343064</v>
      </c>
      <c r="BT52" s="345">
        <f t="shared" si="5"/>
        <v>310398</v>
      </c>
      <c r="BU52" s="345">
        <f t="shared" si="5"/>
        <v>327855</v>
      </c>
      <c r="BV52" s="345">
        <f t="shared" si="5"/>
        <v>350128</v>
      </c>
      <c r="BW52" s="345">
        <f t="shared" si="5"/>
        <v>340897</v>
      </c>
      <c r="BX52" s="345">
        <f t="shared" si="5"/>
        <v>291788</v>
      </c>
      <c r="BY52" s="345">
        <f t="shared" si="5"/>
        <v>271169</v>
      </c>
      <c r="BZ52" s="345">
        <f t="shared" si="5"/>
        <v>298979</v>
      </c>
      <c r="CA52" s="345">
        <f t="shared" si="5"/>
        <v>384365</v>
      </c>
      <c r="CB52" s="345">
        <f t="shared" si="5"/>
        <v>356028</v>
      </c>
      <c r="CC52" s="345">
        <f t="shared" si="5"/>
        <v>374688</v>
      </c>
      <c r="CD52" s="345">
        <f t="shared" si="5"/>
        <v>378574</v>
      </c>
      <c r="CE52" s="345" t="str">
        <f t="shared" si="5"/>
        <v>3,78,065</v>
      </c>
      <c r="CF52" s="345">
        <f>CF36</f>
        <v>379097</v>
      </c>
      <c r="CG52" s="345">
        <f t="shared" si="5"/>
        <v>342410</v>
      </c>
      <c r="CH52" s="345" t="str">
        <f t="shared" si="5"/>
        <v>3,49,353</v>
      </c>
      <c r="CI52" s="345">
        <f t="shared" si="5"/>
        <v>254789</v>
      </c>
      <c r="CJ52" s="345">
        <f t="shared" si="5"/>
        <v>201489</v>
      </c>
      <c r="CK52" s="345">
        <v>155954</v>
      </c>
      <c r="CL52" s="345">
        <v>166808</v>
      </c>
      <c r="CM52" s="345">
        <v>175396</v>
      </c>
      <c r="CN52" s="345">
        <v>207578</v>
      </c>
      <c r="CO52" s="345">
        <v>232254</v>
      </c>
      <c r="CP52" s="345">
        <v>240138</v>
      </c>
      <c r="CQ52" s="345">
        <v>258090</v>
      </c>
      <c r="CR52" s="345">
        <v>271982</v>
      </c>
      <c r="CS52" s="345">
        <v>314505</v>
      </c>
      <c r="CT52" s="345">
        <v>308032</v>
      </c>
      <c r="CU52" s="345">
        <v>319423</v>
      </c>
      <c r="CV52" s="345">
        <v>326293</v>
      </c>
      <c r="CW52" s="345">
        <v>343582</v>
      </c>
      <c r="CX52" s="345"/>
      <c r="CY52" s="352"/>
      <c r="CZ52" s="352"/>
      <c r="DA52" s="352"/>
      <c r="DB52" s="352"/>
    </row>
    <row r="53" spans="1:106" s="245" customFormat="1" ht="14.25">
      <c r="A53" s="76"/>
      <c r="B53" s="127" t="s">
        <v>11</v>
      </c>
      <c r="C53" s="332" t="s">
        <v>853</v>
      </c>
      <c r="D53" s="108"/>
      <c r="E53" s="112">
        <v>125048</v>
      </c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>
        <v>82245</v>
      </c>
      <c r="Z53" s="112">
        <v>0</v>
      </c>
      <c r="AA53" s="112">
        <v>0</v>
      </c>
      <c r="AB53" s="112"/>
      <c r="AC53" s="112"/>
      <c r="AD53" s="112"/>
      <c r="AE53" s="112">
        <v>84522</v>
      </c>
      <c r="AF53" s="112"/>
      <c r="AG53" s="112"/>
      <c r="AH53" s="112"/>
      <c r="AI53" s="112">
        <v>82864</v>
      </c>
      <c r="AJ53" s="112">
        <v>82864</v>
      </c>
      <c r="AK53" s="112">
        <v>82864</v>
      </c>
      <c r="AL53" s="112">
        <v>84681</v>
      </c>
      <c r="AM53" s="112">
        <v>86634</v>
      </c>
      <c r="AN53" s="112"/>
      <c r="AO53" s="112">
        <v>86634</v>
      </c>
      <c r="AP53" s="112"/>
      <c r="AQ53" s="112"/>
      <c r="AR53" s="112"/>
      <c r="AS53" s="112">
        <v>161048</v>
      </c>
      <c r="AT53" s="112"/>
      <c r="AU53" s="112"/>
      <c r="AV53" s="112">
        <v>188786</v>
      </c>
      <c r="AW53" s="112">
        <v>188786</v>
      </c>
      <c r="AX53" s="112"/>
      <c r="AY53" s="112"/>
      <c r="AZ53" s="112"/>
      <c r="BA53" s="345">
        <f>BA8</f>
        <v>200074</v>
      </c>
      <c r="BB53" s="345">
        <f aca="true" t="shared" si="6" ref="BB53:CJ53">BB8</f>
        <v>195894</v>
      </c>
      <c r="BC53" s="345">
        <f t="shared" si="6"/>
        <v>194855</v>
      </c>
      <c r="BD53" s="345">
        <f t="shared" si="6"/>
        <v>221331</v>
      </c>
      <c r="BE53" s="345">
        <f t="shared" si="6"/>
        <v>204827</v>
      </c>
      <c r="BF53" s="345">
        <f t="shared" si="6"/>
        <v>203822</v>
      </c>
      <c r="BG53" s="345">
        <f t="shared" si="6"/>
        <v>212009</v>
      </c>
      <c r="BH53" s="345">
        <f t="shared" si="6"/>
        <v>210100</v>
      </c>
      <c r="BI53" s="345">
        <f t="shared" si="6"/>
        <v>209593</v>
      </c>
      <c r="BJ53" s="345">
        <f t="shared" si="6"/>
        <v>200334</v>
      </c>
      <c r="BK53" s="345">
        <f t="shared" si="6"/>
        <v>203675</v>
      </c>
      <c r="BL53" s="345">
        <f t="shared" si="6"/>
        <v>198712</v>
      </c>
      <c r="BM53" s="345">
        <f t="shared" si="6"/>
        <v>200218</v>
      </c>
      <c r="BN53" s="345">
        <f t="shared" si="6"/>
        <v>195011</v>
      </c>
      <c r="BO53" s="345">
        <f t="shared" si="6"/>
        <v>196183</v>
      </c>
      <c r="BP53" s="345">
        <f t="shared" si="6"/>
        <v>191168</v>
      </c>
      <c r="BQ53" s="345">
        <f t="shared" si="6"/>
        <v>182565</v>
      </c>
      <c r="BR53" s="345">
        <f t="shared" si="6"/>
        <v>185109</v>
      </c>
      <c r="BS53" s="345">
        <f t="shared" si="6"/>
        <v>219073</v>
      </c>
      <c r="BT53" s="345">
        <f t="shared" si="6"/>
        <v>198404</v>
      </c>
      <c r="BU53" s="345">
        <f t="shared" si="6"/>
        <v>209701</v>
      </c>
      <c r="BV53" s="345">
        <f t="shared" si="6"/>
        <v>215120</v>
      </c>
      <c r="BW53" s="345">
        <f t="shared" si="6"/>
        <v>192092</v>
      </c>
      <c r="BX53" s="345">
        <f t="shared" si="6"/>
        <v>195575</v>
      </c>
      <c r="BY53" s="345">
        <f t="shared" si="6"/>
        <v>188296</v>
      </c>
      <c r="BZ53" s="345">
        <f t="shared" si="6"/>
        <v>194326</v>
      </c>
      <c r="CA53" s="345">
        <f t="shared" si="6"/>
        <v>231172</v>
      </c>
      <c r="CB53" s="345">
        <v>195118</v>
      </c>
      <c r="CC53" s="345">
        <f t="shared" si="6"/>
        <v>203869</v>
      </c>
      <c r="CD53" s="345">
        <v>21968</v>
      </c>
      <c r="CE53" s="345" t="str">
        <f t="shared" si="6"/>
        <v>2,15,227</v>
      </c>
      <c r="CF53" s="345">
        <f>CF37</f>
        <v>225373</v>
      </c>
      <c r="CG53" s="345" t="str">
        <f t="shared" si="6"/>
        <v>2,29,721</v>
      </c>
      <c r="CH53" s="345" t="str">
        <f t="shared" si="6"/>
        <v>2,43,082</v>
      </c>
      <c r="CI53" s="345">
        <f t="shared" si="6"/>
        <v>238764</v>
      </c>
      <c r="CJ53" s="345">
        <f t="shared" si="6"/>
        <v>230946</v>
      </c>
      <c r="CK53" s="345">
        <v>250205</v>
      </c>
      <c r="CL53" s="345">
        <v>228507</v>
      </c>
      <c r="CM53" s="345">
        <v>237253</v>
      </c>
      <c r="CN53" s="345">
        <v>222515</v>
      </c>
      <c r="CO53" s="345">
        <v>219799</v>
      </c>
      <c r="CP53" s="345">
        <v>186754</v>
      </c>
      <c r="CQ53" s="345">
        <v>187491</v>
      </c>
      <c r="CR53" s="345">
        <v>182536</v>
      </c>
      <c r="CS53" s="345">
        <v>170393</v>
      </c>
      <c r="CT53" s="345">
        <v>164804</v>
      </c>
      <c r="CU53" s="345">
        <v>162203</v>
      </c>
      <c r="CV53" s="345">
        <v>157341</v>
      </c>
      <c r="CW53" s="345">
        <v>152995</v>
      </c>
      <c r="CX53" s="345"/>
      <c r="CY53" s="352"/>
      <c r="CZ53" s="352"/>
      <c r="DA53" s="352"/>
      <c r="DB53" s="352"/>
    </row>
    <row r="54" spans="1:102" s="245" customFormat="1" ht="14.25">
      <c r="A54" s="76"/>
      <c r="B54" s="127" t="s">
        <v>13</v>
      </c>
      <c r="C54" s="125" t="s">
        <v>332</v>
      </c>
      <c r="D54" s="108"/>
      <c r="E54" s="112">
        <v>137.6</v>
      </c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>
        <v>166.1</v>
      </c>
      <c r="Z54" s="112">
        <v>0</v>
      </c>
      <c r="AA54" s="112">
        <v>0</v>
      </c>
      <c r="AB54" s="112"/>
      <c r="AC54" s="112"/>
      <c r="AD54" s="112"/>
      <c r="AE54" s="112">
        <v>198.7</v>
      </c>
      <c r="AF54" s="112"/>
      <c r="AG54" s="112"/>
      <c r="AH54" s="112"/>
      <c r="AI54" s="112">
        <v>242.9</v>
      </c>
      <c r="AJ54" s="112">
        <v>242.9</v>
      </c>
      <c r="AK54" s="112">
        <v>242.9</v>
      </c>
      <c r="AL54" s="112">
        <v>237.2</v>
      </c>
      <c r="AM54" s="112">
        <v>237.2</v>
      </c>
      <c r="AN54" s="112"/>
      <c r="AO54" s="112">
        <v>237.2</v>
      </c>
      <c r="AP54" s="112"/>
      <c r="AQ54" s="112"/>
      <c r="AR54" s="112"/>
      <c r="AS54" s="112">
        <v>258.8</v>
      </c>
      <c r="AT54" s="112"/>
      <c r="AU54" s="112"/>
      <c r="AV54" s="112">
        <v>256.3</v>
      </c>
      <c r="AW54" s="112">
        <v>256.3</v>
      </c>
      <c r="AX54" s="112"/>
      <c r="AY54" s="112"/>
      <c r="AZ54" s="112"/>
      <c r="BA54" s="112">
        <f>BA9</f>
        <v>257.9</v>
      </c>
      <c r="BB54" s="112">
        <f aca="true" t="shared" si="7" ref="BB54:CJ54">BB9</f>
        <v>256.9</v>
      </c>
      <c r="BC54" s="112">
        <f t="shared" si="7"/>
        <v>233.4</v>
      </c>
      <c r="BD54" s="112">
        <f t="shared" si="7"/>
        <v>243.3</v>
      </c>
      <c r="BE54" s="112">
        <f t="shared" si="7"/>
        <v>226.2</v>
      </c>
      <c r="BF54" s="112">
        <f t="shared" si="7"/>
        <v>243.3</v>
      </c>
      <c r="BG54" s="112">
        <f t="shared" si="7"/>
        <v>243.9</v>
      </c>
      <c r="BH54" s="112">
        <f t="shared" si="7"/>
        <v>243.4</v>
      </c>
      <c r="BI54" s="112">
        <f t="shared" si="7"/>
        <v>250.8</v>
      </c>
      <c r="BJ54" s="112">
        <f t="shared" si="7"/>
        <v>253.5</v>
      </c>
      <c r="BK54" s="112">
        <f t="shared" si="7"/>
        <v>254.9</v>
      </c>
      <c r="BL54" s="112">
        <f t="shared" si="7"/>
        <v>258.9</v>
      </c>
      <c r="BM54" s="112">
        <f t="shared" si="7"/>
        <v>259.3</v>
      </c>
      <c r="BN54" s="112">
        <f t="shared" si="7"/>
        <v>259.2</v>
      </c>
      <c r="BO54" s="112">
        <f t="shared" si="7"/>
        <v>259.9</v>
      </c>
      <c r="BP54" s="112">
        <f t="shared" si="7"/>
        <v>260.1</v>
      </c>
      <c r="BQ54" s="112">
        <f t="shared" si="7"/>
        <v>261.2</v>
      </c>
      <c r="BR54" s="112">
        <f t="shared" si="7"/>
        <v>266.2</v>
      </c>
      <c r="BS54" s="112">
        <f t="shared" si="7"/>
        <v>268.3</v>
      </c>
      <c r="BT54" s="112">
        <f t="shared" si="7"/>
        <v>276.7</v>
      </c>
      <c r="BU54" s="112">
        <f t="shared" si="7"/>
        <v>276.7</v>
      </c>
      <c r="BV54" s="112">
        <f t="shared" si="7"/>
        <v>217.22</v>
      </c>
      <c r="BW54" s="112">
        <f t="shared" si="7"/>
        <v>276.7</v>
      </c>
      <c r="BX54" s="112">
        <f t="shared" si="7"/>
        <v>277.3</v>
      </c>
      <c r="BY54" s="112">
        <f t="shared" si="7"/>
        <v>277.9</v>
      </c>
      <c r="BZ54" s="112">
        <f t="shared" si="7"/>
        <v>280.1</v>
      </c>
      <c r="CA54" s="112">
        <f t="shared" si="7"/>
        <v>280.6</v>
      </c>
      <c r="CB54" s="112">
        <f t="shared" si="7"/>
        <v>280.6</v>
      </c>
      <c r="CC54" s="112">
        <f t="shared" si="7"/>
        <v>287</v>
      </c>
      <c r="CD54" s="112">
        <f t="shared" si="7"/>
        <v>357.1</v>
      </c>
      <c r="CE54" s="273">
        <f t="shared" si="7"/>
        <v>354.6</v>
      </c>
      <c r="CF54" s="112">
        <f t="shared" si="7"/>
        <v>357.9</v>
      </c>
      <c r="CG54" s="112">
        <f t="shared" si="7"/>
        <v>353.67</v>
      </c>
      <c r="CH54" s="112">
        <f t="shared" si="7"/>
        <v>348.92</v>
      </c>
      <c r="CI54" s="112">
        <f t="shared" si="7"/>
        <v>341.61</v>
      </c>
      <c r="CJ54" s="112">
        <f t="shared" si="7"/>
        <v>338.67</v>
      </c>
      <c r="CK54" s="112">
        <v>330.6</v>
      </c>
      <c r="CL54" s="112">
        <v>322.7</v>
      </c>
      <c r="CM54" s="112">
        <v>319.1</v>
      </c>
      <c r="CN54" s="112">
        <v>286.1</v>
      </c>
      <c r="CO54" s="112">
        <v>289</v>
      </c>
      <c r="CP54" s="112">
        <v>286</v>
      </c>
      <c r="CQ54" s="112">
        <v>286.2</v>
      </c>
      <c r="CR54" s="112">
        <v>286.7</v>
      </c>
      <c r="CS54" s="112">
        <v>286.4</v>
      </c>
      <c r="CT54" s="112">
        <v>296.4</v>
      </c>
      <c r="CU54" s="112">
        <v>288.1</v>
      </c>
      <c r="CV54" s="112">
        <v>291.4</v>
      </c>
      <c r="CW54" s="112">
        <v>291.3</v>
      </c>
      <c r="CX54" s="112"/>
    </row>
    <row r="55" spans="1:102" s="245" customFormat="1" ht="14.25">
      <c r="A55" s="76"/>
      <c r="B55" s="127" t="s">
        <v>19</v>
      </c>
      <c r="C55" s="125" t="s">
        <v>805</v>
      </c>
      <c r="D55" s="108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356">
        <v>109025</v>
      </c>
      <c r="AF55" s="356"/>
      <c r="AG55" s="356"/>
      <c r="AH55" s="356"/>
      <c r="AI55" s="356">
        <v>114325</v>
      </c>
      <c r="AJ55" s="356">
        <v>114325</v>
      </c>
      <c r="AK55" s="356">
        <v>114325</v>
      </c>
      <c r="AL55" s="356">
        <v>117325</v>
      </c>
      <c r="AM55" s="356">
        <v>117325</v>
      </c>
      <c r="AN55" s="356"/>
      <c r="AO55" s="356">
        <v>117325</v>
      </c>
      <c r="AP55" s="356"/>
      <c r="AQ55" s="356"/>
      <c r="AR55" s="356"/>
      <c r="AS55" s="356">
        <v>124650</v>
      </c>
      <c r="AT55" s="356"/>
      <c r="AU55" s="356"/>
      <c r="AV55" s="356">
        <v>117050</v>
      </c>
      <c r="AW55" s="356">
        <v>117050</v>
      </c>
      <c r="AX55" s="112"/>
      <c r="AY55" s="112"/>
      <c r="AZ55" s="112"/>
      <c r="BA55" s="356">
        <v>140300</v>
      </c>
      <c r="BB55" s="356">
        <v>146300</v>
      </c>
      <c r="BC55" s="356">
        <v>147800</v>
      </c>
      <c r="BD55" s="356">
        <v>148800</v>
      </c>
      <c r="BE55" s="356">
        <v>161800</v>
      </c>
      <c r="BF55" s="356">
        <v>161800</v>
      </c>
      <c r="BG55" s="356">
        <v>153300</v>
      </c>
      <c r="BH55" s="356">
        <v>153800</v>
      </c>
      <c r="BI55" s="356">
        <v>155300</v>
      </c>
      <c r="BJ55" s="356">
        <v>154800</v>
      </c>
      <c r="BK55" s="356">
        <v>166300</v>
      </c>
      <c r="BL55" s="356">
        <v>162300</v>
      </c>
      <c r="BM55" s="356">
        <v>166300</v>
      </c>
      <c r="BN55" s="356">
        <v>162900</v>
      </c>
      <c r="BO55" s="356">
        <v>162900</v>
      </c>
      <c r="BP55" s="356">
        <v>160400</v>
      </c>
      <c r="BQ55" s="356">
        <v>159400</v>
      </c>
      <c r="BR55" s="356">
        <v>155900</v>
      </c>
      <c r="BS55" s="356">
        <v>152900</v>
      </c>
      <c r="BT55" s="356">
        <v>155900</v>
      </c>
      <c r="BU55" s="356">
        <v>148900</v>
      </c>
      <c r="BV55" s="356">
        <v>145900</v>
      </c>
      <c r="BW55" s="356">
        <v>147400</v>
      </c>
      <c r="BX55" s="356">
        <v>144900</v>
      </c>
      <c r="BY55" s="356">
        <v>141400</v>
      </c>
      <c r="BZ55" s="356">
        <v>143400</v>
      </c>
      <c r="CA55" s="356">
        <v>141317</v>
      </c>
      <c r="CB55" s="356">
        <v>163400</v>
      </c>
      <c r="CC55" s="356">
        <v>167400</v>
      </c>
      <c r="CD55" s="356">
        <v>175400</v>
      </c>
      <c r="CE55" s="357" t="s">
        <v>809</v>
      </c>
      <c r="CF55" s="356">
        <v>178400</v>
      </c>
      <c r="CG55" s="356">
        <v>167400</v>
      </c>
      <c r="CH55" s="356">
        <v>159465</v>
      </c>
      <c r="CI55" s="356">
        <v>151836</v>
      </c>
      <c r="CJ55" s="345">
        <v>141398</v>
      </c>
      <c r="CK55" s="356">
        <v>131900</v>
      </c>
      <c r="CL55" s="356">
        <v>128400</v>
      </c>
      <c r="CM55" s="356">
        <v>128400</v>
      </c>
      <c r="CN55" s="356">
        <v>128400</v>
      </c>
      <c r="CO55" s="356">
        <v>131400</v>
      </c>
      <c r="CP55" s="356">
        <v>126900</v>
      </c>
      <c r="CQ55" s="356">
        <v>132400</v>
      </c>
      <c r="CR55" s="356">
        <v>144650</v>
      </c>
      <c r="CS55" s="356">
        <v>150650</v>
      </c>
      <c r="CT55" s="356">
        <v>146650</v>
      </c>
      <c r="CU55" s="356">
        <v>148150</v>
      </c>
      <c r="CV55" s="356">
        <v>151150</v>
      </c>
      <c r="CW55" s="356">
        <v>162650</v>
      </c>
      <c r="CX55" s="112"/>
    </row>
    <row r="56" spans="1:102" s="245" customFormat="1" ht="14.25">
      <c r="A56" s="76"/>
      <c r="B56" s="127" t="s">
        <v>21</v>
      </c>
      <c r="C56" s="125" t="s">
        <v>855</v>
      </c>
      <c r="D56" s="108"/>
      <c r="E56" s="112">
        <v>116.16</v>
      </c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>
        <v>122.14</v>
      </c>
      <c r="Z56" s="112">
        <v>0</v>
      </c>
      <c r="AA56" s="112">
        <v>0</v>
      </c>
      <c r="AB56" s="112"/>
      <c r="AC56" s="112"/>
      <c r="AD56" s="112"/>
      <c r="AE56" s="112">
        <v>131.81</v>
      </c>
      <c r="AF56" s="112"/>
      <c r="AG56" s="112"/>
      <c r="AH56" s="112"/>
      <c r="AI56" s="112">
        <v>138.48</v>
      </c>
      <c r="AJ56" s="112">
        <v>138.48</v>
      </c>
      <c r="AK56" s="112">
        <v>138.48</v>
      </c>
      <c r="AL56" s="112">
        <v>142.91</v>
      </c>
      <c r="AM56" s="112">
        <v>145.26</v>
      </c>
      <c r="AN56" s="112"/>
      <c r="AO56" s="112">
        <v>145.26</v>
      </c>
      <c r="AP56" s="112"/>
      <c r="AQ56" s="112"/>
      <c r="AR56" s="112"/>
      <c r="AS56" s="112">
        <v>173.25</v>
      </c>
      <c r="AT56" s="112"/>
      <c r="AU56" s="112"/>
      <c r="AV56" s="112">
        <v>181.11</v>
      </c>
      <c r="AW56" s="112">
        <v>181.11</v>
      </c>
      <c r="AX56" s="112"/>
      <c r="AY56" s="112"/>
      <c r="AZ56" s="112"/>
      <c r="BA56" s="112">
        <f>BA40</f>
        <v>136.69</v>
      </c>
      <c r="BB56" s="112">
        <f aca="true" t="shared" si="8" ref="BB56:CI56">BB40</f>
        <v>136.24</v>
      </c>
      <c r="BC56" s="112">
        <f t="shared" si="8"/>
        <v>134.1</v>
      </c>
      <c r="BD56" s="112">
        <f t="shared" si="8"/>
        <v>133.93</v>
      </c>
      <c r="BE56" s="112">
        <f t="shared" si="8"/>
        <v>134.42</v>
      </c>
      <c r="BF56" s="112">
        <f t="shared" si="8"/>
        <v>137.6</v>
      </c>
      <c r="BG56" s="112">
        <f t="shared" si="8"/>
        <v>138.99</v>
      </c>
      <c r="BH56" s="112">
        <f t="shared" si="8"/>
        <v>139.25</v>
      </c>
      <c r="BI56" s="112">
        <f t="shared" si="8"/>
        <v>141.91</v>
      </c>
      <c r="BJ56" s="112">
        <f t="shared" si="8"/>
        <v>142.76</v>
      </c>
      <c r="BK56" s="112">
        <f t="shared" si="8"/>
        <v>143.83</v>
      </c>
      <c r="BL56" s="112">
        <f t="shared" si="8"/>
        <v>144.08</v>
      </c>
      <c r="BM56" s="112">
        <f t="shared" si="8"/>
        <v>143.74</v>
      </c>
      <c r="BN56" s="112">
        <f t="shared" si="8"/>
        <v>142.89</v>
      </c>
      <c r="BO56" s="112">
        <f t="shared" si="8"/>
        <v>144.33</v>
      </c>
      <c r="BP56" s="112">
        <f t="shared" si="8"/>
        <v>143.95</v>
      </c>
      <c r="BQ56" s="112">
        <f t="shared" si="8"/>
        <v>143.74</v>
      </c>
      <c r="BR56" s="112">
        <f t="shared" si="8"/>
        <v>144.43</v>
      </c>
      <c r="BS56" s="112">
        <f t="shared" si="8"/>
        <v>144.78</v>
      </c>
      <c r="BT56" s="112">
        <f t="shared" si="8"/>
        <v>144.88</v>
      </c>
      <c r="BU56" s="112">
        <f t="shared" si="8"/>
        <v>144.72</v>
      </c>
      <c r="BV56" s="112">
        <f t="shared" si="8"/>
        <v>144.79</v>
      </c>
      <c r="BW56" s="112">
        <f t="shared" si="8"/>
        <v>145.71</v>
      </c>
      <c r="BX56" s="112">
        <f t="shared" si="8"/>
        <v>146.4</v>
      </c>
      <c r="BY56" s="112">
        <f t="shared" si="8"/>
        <v>148.13</v>
      </c>
      <c r="BZ56" s="112">
        <f t="shared" si="8"/>
        <v>148.18</v>
      </c>
      <c r="CA56" s="112">
        <f t="shared" si="8"/>
        <v>148.21</v>
      </c>
      <c r="CB56" s="112">
        <f t="shared" si="8"/>
        <v>148.21</v>
      </c>
      <c r="CC56" s="112">
        <f t="shared" si="8"/>
        <v>150.71</v>
      </c>
      <c r="CD56" s="112">
        <f t="shared" si="8"/>
        <v>159.36</v>
      </c>
      <c r="CE56" s="273">
        <f t="shared" si="8"/>
        <v>160.11</v>
      </c>
      <c r="CF56" s="112">
        <f t="shared" si="8"/>
        <v>167.71</v>
      </c>
      <c r="CG56" s="112">
        <f t="shared" si="8"/>
        <v>170.33</v>
      </c>
      <c r="CH56" s="112">
        <f t="shared" si="8"/>
        <v>171.24</v>
      </c>
      <c r="CI56" s="112">
        <f t="shared" si="8"/>
        <v>168.45</v>
      </c>
      <c r="CJ56" s="112">
        <v>164.89</v>
      </c>
      <c r="CK56" s="112">
        <v>161.94</v>
      </c>
      <c r="CL56" s="112">
        <v>157.02</v>
      </c>
      <c r="CM56" s="112">
        <v>159.87</v>
      </c>
      <c r="CN56" s="112">
        <v>150.87</v>
      </c>
      <c r="CO56" s="112">
        <v>150.64</v>
      </c>
      <c r="CP56" s="112">
        <v>150.7</v>
      </c>
      <c r="CQ56" s="112">
        <v>153.18</v>
      </c>
      <c r="CR56" s="112">
        <v>153.63</v>
      </c>
      <c r="CS56" s="112">
        <v>156.06</v>
      </c>
      <c r="CT56" s="112">
        <v>157.95</v>
      </c>
      <c r="CU56" s="112">
        <v>157.56</v>
      </c>
      <c r="CV56" s="112">
        <v>158.03</v>
      </c>
      <c r="CW56" s="112">
        <v>159.31</v>
      </c>
      <c r="CX56" s="112"/>
    </row>
    <row r="57" spans="1:109" s="245" customFormat="1" ht="14.25">
      <c r="A57" s="76"/>
      <c r="B57" s="127" t="s">
        <v>23</v>
      </c>
      <c r="C57" s="125" t="s">
        <v>334</v>
      </c>
      <c r="D57" s="76"/>
      <c r="E57" s="112">
        <v>35513</v>
      </c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>
        <v>39098</v>
      </c>
      <c r="Z57" s="112">
        <v>0</v>
      </c>
      <c r="AA57" s="112">
        <v>0</v>
      </c>
      <c r="AB57" s="112"/>
      <c r="AC57" s="112"/>
      <c r="AD57" s="112"/>
      <c r="AE57" s="112">
        <v>40560</v>
      </c>
      <c r="AF57" s="112"/>
      <c r="AG57" s="112"/>
      <c r="AH57" s="112"/>
      <c r="AI57" s="112">
        <v>43210</v>
      </c>
      <c r="AJ57" s="112">
        <v>43210</v>
      </c>
      <c r="AK57" s="112">
        <v>43210</v>
      </c>
      <c r="AL57" s="112">
        <v>43435</v>
      </c>
      <c r="AM57" s="112">
        <v>44335</v>
      </c>
      <c r="AN57" s="112"/>
      <c r="AO57" s="112">
        <v>44335</v>
      </c>
      <c r="AP57" s="112"/>
      <c r="AQ57" s="112"/>
      <c r="AR57" s="112"/>
      <c r="AS57" s="112">
        <v>39160</v>
      </c>
      <c r="AT57" s="112"/>
      <c r="AU57" s="112"/>
      <c r="AV57" s="112">
        <v>39923</v>
      </c>
      <c r="AW57" s="112">
        <v>39923</v>
      </c>
      <c r="AX57" s="112"/>
      <c r="AY57" s="112"/>
      <c r="AZ57" s="112"/>
      <c r="BA57" s="340">
        <f>BA11</f>
        <v>34017</v>
      </c>
      <c r="BB57" s="340">
        <f aca="true" t="shared" si="9" ref="BB57:CJ57">BB11</f>
        <v>34017</v>
      </c>
      <c r="BC57" s="340">
        <f t="shared" si="9"/>
        <v>36127</v>
      </c>
      <c r="BD57" s="340">
        <f t="shared" si="9"/>
        <v>38018</v>
      </c>
      <c r="BE57" s="340">
        <f t="shared" si="9"/>
        <v>38018</v>
      </c>
      <c r="BF57" s="340">
        <f t="shared" si="9"/>
        <v>40350</v>
      </c>
      <c r="BG57" s="340">
        <f t="shared" si="9"/>
        <v>40655</v>
      </c>
      <c r="BH57" s="340">
        <f t="shared" si="9"/>
        <v>42602</v>
      </c>
      <c r="BI57" s="340">
        <f t="shared" si="9"/>
        <v>42241</v>
      </c>
      <c r="BJ57" s="340">
        <f t="shared" si="9"/>
        <v>43946</v>
      </c>
      <c r="BK57" s="340">
        <f t="shared" si="9"/>
        <v>41113</v>
      </c>
      <c r="BL57" s="340">
        <f t="shared" si="9"/>
        <v>38995</v>
      </c>
      <c r="BM57" s="340">
        <f t="shared" si="9"/>
        <v>38779</v>
      </c>
      <c r="BN57" s="340">
        <f t="shared" si="9"/>
        <v>38562</v>
      </c>
      <c r="BO57" s="340">
        <f t="shared" si="9"/>
        <v>38661</v>
      </c>
      <c r="BP57" s="340">
        <f t="shared" si="9"/>
        <v>38183</v>
      </c>
      <c r="BQ57" s="340">
        <f t="shared" si="9"/>
        <v>36487</v>
      </c>
      <c r="BR57" s="340">
        <f t="shared" si="9"/>
        <v>35573</v>
      </c>
      <c r="BS57" s="340">
        <f t="shared" si="9"/>
        <v>35704</v>
      </c>
      <c r="BT57" s="340">
        <f t="shared" si="9"/>
        <v>35269</v>
      </c>
      <c r="BU57" s="340">
        <f t="shared" si="9"/>
        <v>37131</v>
      </c>
      <c r="BV57" s="340">
        <f t="shared" si="9"/>
        <v>49950</v>
      </c>
      <c r="BW57" s="340">
        <f t="shared" si="9"/>
        <v>35827</v>
      </c>
      <c r="BX57" s="340">
        <f t="shared" si="9"/>
        <v>35827</v>
      </c>
      <c r="BY57" s="340">
        <f t="shared" si="9"/>
        <v>36319</v>
      </c>
      <c r="BZ57" s="340">
        <f t="shared" si="9"/>
        <v>38599</v>
      </c>
      <c r="CA57" s="340">
        <f t="shared" si="9"/>
        <v>39304</v>
      </c>
      <c r="CB57" s="340">
        <f t="shared" si="9"/>
        <v>39304</v>
      </c>
      <c r="CC57" s="340">
        <f t="shared" si="9"/>
        <v>40182</v>
      </c>
      <c r="CD57" s="340">
        <f t="shared" si="9"/>
        <v>45215</v>
      </c>
      <c r="CE57" s="341">
        <f t="shared" si="9"/>
        <v>49538</v>
      </c>
      <c r="CF57" s="340">
        <f t="shared" si="9"/>
        <v>56272</v>
      </c>
      <c r="CG57" s="340">
        <f t="shared" si="9"/>
        <v>59080</v>
      </c>
      <c r="CH57" s="340">
        <f t="shared" si="9"/>
        <v>56642</v>
      </c>
      <c r="CI57" s="340">
        <f t="shared" si="9"/>
        <v>54287</v>
      </c>
      <c r="CJ57" s="340">
        <f t="shared" si="9"/>
        <v>53145</v>
      </c>
      <c r="CK57" s="340">
        <v>52986</v>
      </c>
      <c r="CL57" s="340">
        <v>49375</v>
      </c>
      <c r="CM57" s="340">
        <v>46625</v>
      </c>
      <c r="CN57" s="340">
        <v>46250</v>
      </c>
      <c r="CO57" s="340">
        <v>45500</v>
      </c>
      <c r="CP57" s="340">
        <v>44125</v>
      </c>
      <c r="CQ57" s="340">
        <v>44125</v>
      </c>
      <c r="CR57" s="340">
        <v>47300</v>
      </c>
      <c r="CS57" s="340">
        <v>47250</v>
      </c>
      <c r="CT57" s="340">
        <v>50950</v>
      </c>
      <c r="CU57" s="340">
        <v>50375</v>
      </c>
      <c r="CV57" s="340">
        <v>49625</v>
      </c>
      <c r="CW57" s="340">
        <v>50625</v>
      </c>
      <c r="CX57" s="340"/>
      <c r="CY57" s="350"/>
      <c r="CZ57" s="350"/>
      <c r="DA57" s="350"/>
      <c r="DB57" s="350"/>
      <c r="DC57" s="350"/>
      <c r="DD57" s="350"/>
      <c r="DE57" s="350"/>
    </row>
    <row r="58" spans="1:149" s="245" customFormat="1" ht="14.25">
      <c r="A58" s="76"/>
      <c r="B58" s="330" t="s">
        <v>25</v>
      </c>
      <c r="C58" s="125" t="s">
        <v>240</v>
      </c>
      <c r="D58" s="10"/>
      <c r="E58" s="107">
        <v>111.95519999999999</v>
      </c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>
        <v>117.3648</v>
      </c>
      <c r="Z58" s="107">
        <v>0</v>
      </c>
      <c r="AA58" s="107">
        <v>0</v>
      </c>
      <c r="AB58" s="107"/>
      <c r="AC58" s="107"/>
      <c r="AD58" s="107"/>
      <c r="AE58" s="107">
        <v>118.54079999999999</v>
      </c>
      <c r="AF58" s="107"/>
      <c r="AG58" s="107"/>
      <c r="AH58" s="107"/>
      <c r="AI58" s="107">
        <v>122.7744</v>
      </c>
      <c r="AJ58" s="107">
        <v>122.7744</v>
      </c>
      <c r="AK58" s="112">
        <v>123.0096</v>
      </c>
      <c r="AL58" s="107">
        <v>123.00959999999999</v>
      </c>
      <c r="AM58" s="107">
        <v>123.7152</v>
      </c>
      <c r="AN58" s="107"/>
      <c r="AO58" s="107">
        <v>123.7152</v>
      </c>
      <c r="AP58" s="107"/>
      <c r="AQ58" s="107"/>
      <c r="AR58" s="107"/>
      <c r="AS58" s="107">
        <v>123.9504</v>
      </c>
      <c r="AT58" s="107"/>
      <c r="AU58" s="107"/>
      <c r="AV58" s="107">
        <v>127.008</v>
      </c>
      <c r="AW58" s="107">
        <v>127.008</v>
      </c>
      <c r="AX58" s="107"/>
      <c r="AY58" s="107"/>
      <c r="AZ58" s="107"/>
      <c r="BA58" s="107">
        <f>BA42</f>
        <v>130.0656</v>
      </c>
      <c r="BB58" s="107">
        <f aca="true" t="shared" si="10" ref="BB58:CJ58">BB42</f>
        <v>129.1248</v>
      </c>
      <c r="BC58" s="107">
        <f t="shared" si="10"/>
        <v>129.5952</v>
      </c>
      <c r="BD58" s="107">
        <f t="shared" si="10"/>
        <v>130.7712</v>
      </c>
      <c r="BE58" s="107">
        <f t="shared" si="10"/>
        <v>130.7712</v>
      </c>
      <c r="BF58" s="107">
        <f t="shared" si="10"/>
        <v>130.7712</v>
      </c>
      <c r="BG58" s="107">
        <f t="shared" si="10"/>
        <v>131.712</v>
      </c>
      <c r="BH58" s="107">
        <f t="shared" si="10"/>
        <v>133.8288</v>
      </c>
      <c r="BI58" s="107">
        <f t="shared" si="10"/>
        <v>135.0048</v>
      </c>
      <c r="BJ58" s="107">
        <f t="shared" si="10"/>
        <v>135.0048</v>
      </c>
      <c r="BK58" s="107">
        <f t="shared" si="10"/>
        <v>136.1808</v>
      </c>
      <c r="BL58" s="107">
        <f t="shared" si="10"/>
        <v>138.2976</v>
      </c>
      <c r="BM58" s="107">
        <f t="shared" si="10"/>
        <v>138.299952</v>
      </c>
      <c r="BN58" s="107">
        <f t="shared" si="10"/>
        <v>138.299952</v>
      </c>
      <c r="BO58" s="107">
        <f t="shared" si="10"/>
        <v>138.299952</v>
      </c>
      <c r="BP58" s="107">
        <f t="shared" si="10"/>
        <v>139.388928</v>
      </c>
      <c r="BQ58" s="107">
        <f t="shared" si="10"/>
        <v>138.299952</v>
      </c>
      <c r="BR58" s="107">
        <f t="shared" si="10"/>
        <v>139.388928</v>
      </c>
      <c r="BS58" s="107">
        <f t="shared" si="10"/>
        <v>132.0092928</v>
      </c>
      <c r="BT58" s="107">
        <f t="shared" si="10"/>
        <v>133.0093632</v>
      </c>
      <c r="BU58" s="107">
        <f t="shared" si="10"/>
        <v>133.0093632</v>
      </c>
      <c r="BV58" s="107">
        <f t="shared" si="10"/>
        <v>144.8832</v>
      </c>
      <c r="BW58" s="107">
        <f t="shared" si="10"/>
        <v>144.83380799999998</v>
      </c>
      <c r="BX58" s="107">
        <f t="shared" si="10"/>
        <v>145.92278399999998</v>
      </c>
      <c r="BY58" s="107">
        <f t="shared" si="10"/>
        <v>145.92278399999998</v>
      </c>
      <c r="BZ58" s="107">
        <f t="shared" si="10"/>
        <v>145.92278399999998</v>
      </c>
      <c r="CA58" s="107">
        <f t="shared" si="10"/>
        <v>138.0097152</v>
      </c>
      <c r="CB58" s="107">
        <f t="shared" si="10"/>
        <v>147.01175999999998</v>
      </c>
      <c r="CC58" s="107">
        <f t="shared" si="10"/>
        <v>149.19</v>
      </c>
      <c r="CD58" s="107">
        <f t="shared" si="10"/>
        <v>150.278688</v>
      </c>
      <c r="CE58" s="278">
        <f t="shared" si="10"/>
        <v>151.367664</v>
      </c>
      <c r="CF58" s="107">
        <f t="shared" si="10"/>
        <v>152.45664</v>
      </c>
      <c r="CG58" s="107">
        <f t="shared" si="10"/>
        <v>147.2479008</v>
      </c>
      <c r="CH58" s="107">
        <f t="shared" si="10"/>
        <v>149.307312</v>
      </c>
      <c r="CI58" s="107">
        <f t="shared" si="10"/>
        <v>150.3370176</v>
      </c>
      <c r="CJ58" s="107">
        <f t="shared" si="10"/>
        <v>150.3370176</v>
      </c>
      <c r="CK58" s="107">
        <v>147.00925984251964</v>
      </c>
      <c r="CL58" s="107">
        <v>148</v>
      </c>
      <c r="CM58" s="107">
        <v>148</v>
      </c>
      <c r="CN58" s="107">
        <v>150.64</v>
      </c>
      <c r="CO58" s="107">
        <v>151</v>
      </c>
      <c r="CP58" s="107">
        <v>153</v>
      </c>
      <c r="CQ58" s="107">
        <v>160</v>
      </c>
      <c r="CR58" s="107">
        <v>162</v>
      </c>
      <c r="CS58" s="107">
        <v>163</v>
      </c>
      <c r="CT58" s="107">
        <v>165</v>
      </c>
      <c r="CU58" s="107">
        <v>168</v>
      </c>
      <c r="CV58" s="107">
        <v>168</v>
      </c>
      <c r="CW58" s="107"/>
      <c r="CX58" s="107"/>
      <c r="CY58" s="246"/>
      <c r="CZ58" s="246"/>
      <c r="DA58" s="246"/>
      <c r="DB58" s="246"/>
      <c r="DC58" s="246"/>
      <c r="DD58" s="246"/>
      <c r="DE58" s="246"/>
      <c r="DF58" s="246"/>
      <c r="DG58" s="246"/>
      <c r="DH58" s="246"/>
      <c r="DI58" s="246"/>
      <c r="DJ58" s="246"/>
      <c r="DK58" s="246"/>
      <c r="DL58" s="246"/>
      <c r="DM58" s="246"/>
      <c r="DN58" s="246"/>
      <c r="DO58" s="246"/>
      <c r="DP58" s="246"/>
      <c r="DQ58" s="246"/>
      <c r="DR58" s="246"/>
      <c r="DS58" s="246"/>
      <c r="DT58" s="246"/>
      <c r="DU58" s="246"/>
      <c r="DV58" s="246"/>
      <c r="DW58" s="246"/>
      <c r="DX58" s="246"/>
      <c r="DY58" s="246"/>
      <c r="DZ58" s="246"/>
      <c r="EA58" s="246"/>
      <c r="EB58" s="246"/>
      <c r="EC58" s="246"/>
      <c r="ED58" s="246"/>
      <c r="EE58" s="246"/>
      <c r="EF58" s="246"/>
      <c r="EG58" s="246"/>
      <c r="EH58" s="246"/>
      <c r="EI58" s="246"/>
      <c r="EJ58" s="246"/>
      <c r="EK58" s="246"/>
      <c r="EL58" s="246"/>
      <c r="EM58" s="246"/>
      <c r="EN58" s="246"/>
      <c r="EO58" s="246"/>
      <c r="EP58" s="246"/>
      <c r="EQ58" s="246"/>
      <c r="ER58" s="246"/>
      <c r="ES58" s="246"/>
    </row>
    <row r="59" spans="1:149" s="245" customFormat="1" ht="15">
      <c r="A59" s="76"/>
      <c r="B59" s="73"/>
      <c r="C59" s="81"/>
      <c r="D59" s="10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  <c r="BG59" s="107"/>
      <c r="BH59" s="107"/>
      <c r="BI59" s="107"/>
      <c r="BJ59" s="107"/>
      <c r="BK59" s="107"/>
      <c r="BL59" s="107"/>
      <c r="BM59" s="107"/>
      <c r="BN59" s="107"/>
      <c r="BO59" s="107"/>
      <c r="BP59" s="107"/>
      <c r="BQ59" s="107"/>
      <c r="BR59" s="107"/>
      <c r="BS59" s="107"/>
      <c r="BT59" s="107"/>
      <c r="BU59" s="107"/>
      <c r="BV59" s="107"/>
      <c r="BW59" s="107"/>
      <c r="BX59" s="107"/>
      <c r="BY59" s="107"/>
      <c r="BZ59" s="107"/>
      <c r="CA59" s="107"/>
      <c r="CB59" s="107"/>
      <c r="CC59" s="131"/>
      <c r="CD59" s="107"/>
      <c r="CE59" s="278"/>
      <c r="CF59" s="131"/>
      <c r="CG59" s="107"/>
      <c r="CH59" s="107"/>
      <c r="CI59" s="131"/>
      <c r="CJ59" s="107"/>
      <c r="CK59" s="131"/>
      <c r="CL59" s="107"/>
      <c r="CM59" s="107"/>
      <c r="CN59" s="107"/>
      <c r="CO59" s="107"/>
      <c r="CP59" s="107"/>
      <c r="CQ59" s="107"/>
      <c r="CR59" s="107"/>
      <c r="CS59" s="107"/>
      <c r="CT59" s="107"/>
      <c r="CU59" s="107"/>
      <c r="CV59" s="107"/>
      <c r="CW59" s="107"/>
      <c r="CX59" s="107"/>
      <c r="CY59" s="246"/>
      <c r="CZ59" s="246"/>
      <c r="DA59" s="246"/>
      <c r="DB59" s="246"/>
      <c r="DC59" s="246"/>
      <c r="DD59" s="246"/>
      <c r="DE59" s="246"/>
      <c r="DF59" s="246"/>
      <c r="DG59" s="246"/>
      <c r="DH59" s="246"/>
      <c r="DI59" s="246"/>
      <c r="DJ59" s="246"/>
      <c r="DK59" s="246"/>
      <c r="DL59" s="246"/>
      <c r="DM59" s="246"/>
      <c r="DN59" s="246"/>
      <c r="DO59" s="246"/>
      <c r="DP59" s="246"/>
      <c r="DQ59" s="246"/>
      <c r="DR59" s="246"/>
      <c r="DS59" s="246"/>
      <c r="DT59" s="246"/>
      <c r="DU59" s="246"/>
      <c r="DV59" s="246"/>
      <c r="DW59" s="246"/>
      <c r="DX59" s="246"/>
      <c r="DY59" s="246"/>
      <c r="DZ59" s="246"/>
      <c r="EA59" s="246"/>
      <c r="EB59" s="246"/>
      <c r="EC59" s="246"/>
      <c r="ED59" s="246"/>
      <c r="EE59" s="246"/>
      <c r="EF59" s="246"/>
      <c r="EG59" s="246"/>
      <c r="EH59" s="246"/>
      <c r="EI59" s="246"/>
      <c r="EJ59" s="246"/>
      <c r="EK59" s="246"/>
      <c r="EL59" s="246"/>
      <c r="EM59" s="246"/>
      <c r="EN59" s="246"/>
      <c r="EO59" s="246"/>
      <c r="EP59" s="246"/>
      <c r="EQ59" s="246"/>
      <c r="ER59" s="246"/>
      <c r="ES59" s="246"/>
    </row>
    <row r="60" spans="1:102" s="245" customFormat="1" ht="18.75" customHeight="1" hidden="1">
      <c r="A60" s="76"/>
      <c r="B60" s="126" t="s">
        <v>389</v>
      </c>
      <c r="C60" s="124" t="s">
        <v>777</v>
      </c>
      <c r="D60" s="108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28"/>
      <c r="CD60" s="112"/>
      <c r="CE60" s="273"/>
      <c r="CF60" s="128"/>
      <c r="CG60" s="112"/>
      <c r="CH60" s="112"/>
      <c r="CI60" s="128"/>
      <c r="CJ60" s="112"/>
      <c r="CK60" s="128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</row>
    <row r="61" spans="1:102" s="245" customFormat="1" ht="14.25" hidden="1">
      <c r="A61" s="76"/>
      <c r="B61" s="127" t="s">
        <v>8</v>
      </c>
      <c r="C61" s="125" t="s">
        <v>244</v>
      </c>
      <c r="D61" s="108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  <c r="BH61" s="112"/>
      <c r="BI61" s="112"/>
      <c r="BJ61" s="112"/>
      <c r="BK61" s="112"/>
      <c r="BL61" s="112"/>
      <c r="BM61" s="112"/>
      <c r="BN61" s="112"/>
      <c r="BO61" s="112"/>
      <c r="BP61" s="112"/>
      <c r="BQ61" s="112"/>
      <c r="BR61" s="112"/>
      <c r="BS61" s="112"/>
      <c r="BT61" s="112"/>
      <c r="BU61" s="112"/>
      <c r="BV61" s="112"/>
      <c r="BW61" s="112"/>
      <c r="BX61" s="112"/>
      <c r="BY61" s="112"/>
      <c r="BZ61" s="112"/>
      <c r="CA61" s="112"/>
      <c r="CB61" s="112"/>
      <c r="CC61" s="128" t="s">
        <v>343</v>
      </c>
      <c r="CD61" s="112"/>
      <c r="CE61" s="273"/>
      <c r="CF61" s="128" t="s">
        <v>343</v>
      </c>
      <c r="CG61" s="112"/>
      <c r="CH61" s="112"/>
      <c r="CI61" s="128">
        <v>0</v>
      </c>
      <c r="CJ61" s="112"/>
      <c r="CK61" s="128">
        <v>0</v>
      </c>
      <c r="CL61" s="112"/>
      <c r="CM61" s="112"/>
      <c r="CN61" s="112"/>
      <c r="CO61" s="112"/>
      <c r="CP61" s="112"/>
      <c r="CQ61" s="112"/>
      <c r="CR61" s="112"/>
      <c r="CS61" s="112"/>
      <c r="CT61" s="112"/>
      <c r="CU61" s="112"/>
      <c r="CV61" s="112"/>
      <c r="CW61" s="112"/>
      <c r="CX61" s="112"/>
    </row>
    <row r="62" spans="1:102" s="245" customFormat="1" ht="14.25" hidden="1">
      <c r="A62" s="76"/>
      <c r="B62" s="127" t="s">
        <v>11</v>
      </c>
      <c r="C62" s="125" t="s">
        <v>337</v>
      </c>
      <c r="D62" s="108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  <c r="BB62" s="112"/>
      <c r="BC62" s="112"/>
      <c r="BD62" s="112"/>
      <c r="BE62" s="112"/>
      <c r="BF62" s="112"/>
      <c r="BG62" s="112"/>
      <c r="BH62" s="112"/>
      <c r="BI62" s="112"/>
      <c r="BJ62" s="112"/>
      <c r="BK62" s="112"/>
      <c r="BL62" s="112"/>
      <c r="BM62" s="112"/>
      <c r="BN62" s="112"/>
      <c r="BO62" s="112"/>
      <c r="BP62" s="112"/>
      <c r="BQ62" s="112"/>
      <c r="BR62" s="112"/>
      <c r="BS62" s="112"/>
      <c r="BT62" s="112"/>
      <c r="BU62" s="112"/>
      <c r="BV62" s="112"/>
      <c r="BW62" s="112"/>
      <c r="BX62" s="112"/>
      <c r="BY62" s="112"/>
      <c r="BZ62" s="112"/>
      <c r="CA62" s="112"/>
      <c r="CB62" s="112"/>
      <c r="CC62" s="128">
        <v>197.1</v>
      </c>
      <c r="CD62" s="112"/>
      <c r="CE62" s="273"/>
      <c r="CF62" s="128">
        <v>197.1</v>
      </c>
      <c r="CG62" s="112"/>
      <c r="CH62" s="112"/>
      <c r="CI62" s="128">
        <v>0</v>
      </c>
      <c r="CJ62" s="112"/>
      <c r="CK62" s="128">
        <v>0</v>
      </c>
      <c r="CL62" s="112"/>
      <c r="CM62" s="112"/>
      <c r="CN62" s="112"/>
      <c r="CO62" s="112"/>
      <c r="CP62" s="112"/>
      <c r="CQ62" s="112"/>
      <c r="CR62" s="112"/>
      <c r="CS62" s="112"/>
      <c r="CT62" s="112"/>
      <c r="CU62" s="112"/>
      <c r="CV62" s="112"/>
      <c r="CW62" s="112"/>
      <c r="CX62" s="112"/>
    </row>
    <row r="63" spans="1:89" s="112" customFormat="1" ht="14.25" hidden="1">
      <c r="A63" s="110"/>
      <c r="B63" s="127" t="s">
        <v>13</v>
      </c>
      <c r="C63" s="125" t="s">
        <v>241</v>
      </c>
      <c r="D63" s="110"/>
      <c r="CC63" s="128" t="s">
        <v>345</v>
      </c>
      <c r="CE63" s="273"/>
      <c r="CF63" s="128" t="s">
        <v>345</v>
      </c>
      <c r="CI63" s="128">
        <v>0</v>
      </c>
      <c r="CK63" s="128">
        <v>0</v>
      </c>
    </row>
    <row r="64" spans="1:89" s="112" customFormat="1" ht="14.25" hidden="1">
      <c r="A64" s="110"/>
      <c r="B64" s="127" t="s">
        <v>19</v>
      </c>
      <c r="C64" s="125" t="s">
        <v>351</v>
      </c>
      <c r="D64" s="110"/>
      <c r="CC64" s="128" t="s">
        <v>352</v>
      </c>
      <c r="CE64" s="273"/>
      <c r="CF64" s="128" t="s">
        <v>352</v>
      </c>
      <c r="CI64" s="128">
        <v>0</v>
      </c>
      <c r="CK64" s="128">
        <v>0</v>
      </c>
    </row>
    <row r="65" spans="1:149" s="249" customFormat="1" ht="20.25" customHeight="1" hidden="1">
      <c r="A65" s="117"/>
      <c r="B65" s="127" t="s">
        <v>21</v>
      </c>
      <c r="C65" s="125" t="s">
        <v>240</v>
      </c>
      <c r="D65" s="115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2"/>
      <c r="AT65" s="116"/>
      <c r="AU65" s="116"/>
      <c r="AV65" s="112"/>
      <c r="AW65" s="116"/>
      <c r="AX65" s="116"/>
      <c r="AY65" s="116"/>
      <c r="AZ65" s="116"/>
      <c r="BA65" s="112"/>
      <c r="BB65" s="116"/>
      <c r="BC65" s="116"/>
      <c r="BD65" s="112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2"/>
      <c r="BW65" s="116"/>
      <c r="BX65" s="116"/>
      <c r="BY65" s="116"/>
      <c r="BZ65" s="116"/>
      <c r="CA65" s="112"/>
      <c r="CB65" s="116"/>
      <c r="CC65" s="128" t="s">
        <v>353</v>
      </c>
      <c r="CD65" s="116"/>
      <c r="CE65" s="275"/>
      <c r="CF65" s="128" t="s">
        <v>353</v>
      </c>
      <c r="CG65" s="116"/>
      <c r="CH65" s="116"/>
      <c r="CI65" s="128">
        <v>0</v>
      </c>
      <c r="CJ65" s="116"/>
      <c r="CK65" s="128">
        <v>0</v>
      </c>
      <c r="CL65" s="116"/>
      <c r="CM65" s="116"/>
      <c r="CN65" s="116"/>
      <c r="CO65" s="116"/>
      <c r="CP65" s="116"/>
      <c r="CQ65" s="116"/>
      <c r="CR65" s="116"/>
      <c r="CS65" s="116"/>
      <c r="CT65" s="116"/>
      <c r="CU65" s="116"/>
      <c r="CV65" s="116"/>
      <c r="CW65" s="116"/>
      <c r="CX65" s="116"/>
      <c r="CY65" s="248"/>
      <c r="CZ65" s="248"/>
      <c r="DA65" s="248"/>
      <c r="DB65" s="248"/>
      <c r="DC65" s="248"/>
      <c r="DD65" s="248"/>
      <c r="DE65" s="248"/>
      <c r="DF65" s="248"/>
      <c r="DG65" s="248"/>
      <c r="DH65" s="248"/>
      <c r="DI65" s="248"/>
      <c r="DJ65" s="248"/>
      <c r="DK65" s="248"/>
      <c r="DL65" s="248"/>
      <c r="DM65" s="248"/>
      <c r="DN65" s="248"/>
      <c r="DO65" s="248"/>
      <c r="DP65" s="248"/>
      <c r="DQ65" s="248"/>
      <c r="DR65" s="248"/>
      <c r="DS65" s="248"/>
      <c r="DT65" s="248"/>
      <c r="DU65" s="248"/>
      <c r="DV65" s="248"/>
      <c r="DW65" s="248"/>
      <c r="DX65" s="248"/>
      <c r="DY65" s="248"/>
      <c r="DZ65" s="248"/>
      <c r="EA65" s="248"/>
      <c r="EB65" s="248"/>
      <c r="EC65" s="248"/>
      <c r="ED65" s="248"/>
      <c r="EE65" s="248"/>
      <c r="EF65" s="248"/>
      <c r="EG65" s="248"/>
      <c r="EH65" s="248"/>
      <c r="EI65" s="248"/>
      <c r="EJ65" s="248"/>
      <c r="EK65" s="248"/>
      <c r="EL65" s="248"/>
      <c r="EM65" s="248"/>
      <c r="EN65" s="248"/>
      <c r="EO65" s="248"/>
      <c r="EP65" s="248"/>
      <c r="EQ65" s="248"/>
      <c r="ER65" s="248"/>
      <c r="ES65" s="248"/>
    </row>
    <row r="66" spans="1:149" s="249" customFormat="1" ht="15" hidden="1">
      <c r="A66" s="117"/>
      <c r="B66" s="73"/>
      <c r="C66" s="81"/>
      <c r="D66" s="115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2"/>
      <c r="AT66" s="116"/>
      <c r="AU66" s="116"/>
      <c r="AV66" s="112"/>
      <c r="AW66" s="116"/>
      <c r="AX66" s="116"/>
      <c r="AY66" s="116"/>
      <c r="AZ66" s="116"/>
      <c r="BA66" s="112"/>
      <c r="BB66" s="116"/>
      <c r="BC66" s="116"/>
      <c r="BD66" s="112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2"/>
      <c r="BW66" s="116"/>
      <c r="BX66" s="116"/>
      <c r="BY66" s="116"/>
      <c r="BZ66" s="116"/>
      <c r="CA66" s="112"/>
      <c r="CB66" s="116"/>
      <c r="CC66" s="132"/>
      <c r="CD66" s="116"/>
      <c r="CE66" s="275"/>
      <c r="CF66" s="132"/>
      <c r="CG66" s="116"/>
      <c r="CH66" s="116"/>
      <c r="CI66" s="132"/>
      <c r="CJ66" s="116"/>
      <c r="CK66" s="132"/>
      <c r="CL66" s="116"/>
      <c r="CM66" s="116"/>
      <c r="CN66" s="116"/>
      <c r="CO66" s="116"/>
      <c r="CP66" s="116"/>
      <c r="CQ66" s="116"/>
      <c r="CR66" s="116"/>
      <c r="CS66" s="116"/>
      <c r="CT66" s="116"/>
      <c r="CU66" s="116"/>
      <c r="CV66" s="116"/>
      <c r="CW66" s="116"/>
      <c r="CX66" s="116"/>
      <c r="CY66" s="248"/>
      <c r="CZ66" s="248"/>
      <c r="DA66" s="248"/>
      <c r="DB66" s="248"/>
      <c r="DC66" s="248"/>
      <c r="DD66" s="248"/>
      <c r="DE66" s="248"/>
      <c r="DF66" s="248"/>
      <c r="DG66" s="248"/>
      <c r="DH66" s="248"/>
      <c r="DI66" s="248"/>
      <c r="DJ66" s="248"/>
      <c r="DK66" s="248"/>
      <c r="DL66" s="248"/>
      <c r="DM66" s="248"/>
      <c r="DN66" s="248"/>
      <c r="DO66" s="248"/>
      <c r="DP66" s="248"/>
      <c r="DQ66" s="248"/>
      <c r="DR66" s="248"/>
      <c r="DS66" s="248"/>
      <c r="DT66" s="248"/>
      <c r="DU66" s="248"/>
      <c r="DV66" s="248"/>
      <c r="DW66" s="248"/>
      <c r="DX66" s="248"/>
      <c r="DY66" s="248"/>
      <c r="DZ66" s="248"/>
      <c r="EA66" s="248"/>
      <c r="EB66" s="248"/>
      <c r="EC66" s="248"/>
      <c r="ED66" s="248"/>
      <c r="EE66" s="248"/>
      <c r="EF66" s="248"/>
      <c r="EG66" s="248"/>
      <c r="EH66" s="248"/>
      <c r="EI66" s="248"/>
      <c r="EJ66" s="248"/>
      <c r="EK66" s="248"/>
      <c r="EL66" s="248"/>
      <c r="EM66" s="248"/>
      <c r="EN66" s="248"/>
      <c r="EO66" s="248"/>
      <c r="EP66" s="248"/>
      <c r="EQ66" s="248"/>
      <c r="ER66" s="248"/>
      <c r="ES66" s="248"/>
    </row>
    <row r="67" spans="1:102" s="245" customFormat="1" ht="15.75">
      <c r="A67" s="76"/>
      <c r="B67" s="126" t="s">
        <v>390</v>
      </c>
      <c r="C67" s="124" t="s">
        <v>778</v>
      </c>
      <c r="D67" s="108"/>
      <c r="E67" s="116"/>
      <c r="F67" s="112"/>
      <c r="G67" s="112"/>
      <c r="H67" s="112"/>
      <c r="I67" s="112"/>
      <c r="J67" s="116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6"/>
      <c r="Z67" s="112"/>
      <c r="AA67" s="112"/>
      <c r="AB67" s="112"/>
      <c r="AC67" s="112"/>
      <c r="AD67" s="112"/>
      <c r="AE67" s="116"/>
      <c r="AF67" s="112"/>
      <c r="AG67" s="112"/>
      <c r="AH67" s="112"/>
      <c r="AI67" s="112"/>
      <c r="AJ67" s="116"/>
      <c r="AK67" s="112"/>
      <c r="AL67" s="116"/>
      <c r="AM67" s="116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  <c r="BB67" s="112"/>
      <c r="BC67" s="112"/>
      <c r="BD67" s="112"/>
      <c r="BE67" s="112"/>
      <c r="BF67" s="112"/>
      <c r="BG67" s="112"/>
      <c r="BH67" s="112"/>
      <c r="BI67" s="112"/>
      <c r="BJ67" s="112"/>
      <c r="BK67" s="112"/>
      <c r="BL67" s="112"/>
      <c r="BM67" s="112"/>
      <c r="BN67" s="112"/>
      <c r="BO67" s="112"/>
      <c r="BP67" s="116"/>
      <c r="BQ67" s="112"/>
      <c r="BR67" s="112"/>
      <c r="BS67" s="112"/>
      <c r="BT67" s="112"/>
      <c r="BU67" s="112"/>
      <c r="BV67" s="112"/>
      <c r="BW67" s="112"/>
      <c r="BX67" s="112"/>
      <c r="BY67" s="112"/>
      <c r="BZ67" s="112"/>
      <c r="CA67" s="112"/>
      <c r="CB67" s="112"/>
      <c r="CC67" s="128"/>
      <c r="CD67" s="112"/>
      <c r="CE67" s="273"/>
      <c r="CF67" s="128"/>
      <c r="CG67" s="112"/>
      <c r="CH67" s="112"/>
      <c r="CI67" s="128"/>
      <c r="CJ67" s="112"/>
      <c r="CK67" s="128"/>
      <c r="CL67" s="112"/>
      <c r="CM67" s="112"/>
      <c r="CN67" s="112"/>
      <c r="CO67" s="112"/>
      <c r="CP67" s="112"/>
      <c r="CQ67" s="112"/>
      <c r="CR67" s="112"/>
      <c r="CS67" s="112"/>
      <c r="CT67" s="112"/>
      <c r="CU67" s="112"/>
      <c r="CV67" s="112"/>
      <c r="CW67" s="112"/>
      <c r="CX67" s="112"/>
    </row>
    <row r="68" spans="1:102" s="245" customFormat="1" ht="14.25">
      <c r="A68" s="76"/>
      <c r="B68" s="127" t="s">
        <v>8</v>
      </c>
      <c r="C68" s="125" t="s">
        <v>332</v>
      </c>
      <c r="D68" s="108"/>
      <c r="E68" s="116">
        <v>137.6</v>
      </c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>
        <v>166.1</v>
      </c>
      <c r="Z68" s="116">
        <v>0</v>
      </c>
      <c r="AA68" s="116">
        <v>0</v>
      </c>
      <c r="AB68" s="116"/>
      <c r="AC68" s="116"/>
      <c r="AD68" s="116"/>
      <c r="AE68" s="116">
        <v>198.7</v>
      </c>
      <c r="AF68" s="116"/>
      <c r="AG68" s="116"/>
      <c r="AH68" s="116"/>
      <c r="AI68" s="116">
        <v>242.9</v>
      </c>
      <c r="AJ68" s="116">
        <v>242.9</v>
      </c>
      <c r="AK68" s="112">
        <v>237.2</v>
      </c>
      <c r="AL68" s="116">
        <v>237.2</v>
      </c>
      <c r="AM68" s="116">
        <v>237.2</v>
      </c>
      <c r="AN68" s="116"/>
      <c r="AO68" s="116">
        <v>237.2</v>
      </c>
      <c r="AP68" s="116"/>
      <c r="AQ68" s="116"/>
      <c r="AR68" s="116"/>
      <c r="AS68" s="116">
        <v>258.8</v>
      </c>
      <c r="AT68" s="116"/>
      <c r="AU68" s="116"/>
      <c r="AV68" s="116">
        <v>256.3</v>
      </c>
      <c r="AW68" s="116">
        <v>256.3</v>
      </c>
      <c r="AX68" s="116"/>
      <c r="AY68" s="116"/>
      <c r="AZ68" s="116"/>
      <c r="BA68" s="116">
        <f>BA54</f>
        <v>257.9</v>
      </c>
      <c r="BB68" s="116">
        <f aca="true" t="shared" si="11" ref="BB68:CI68">BB54</f>
        <v>256.9</v>
      </c>
      <c r="BC68" s="116">
        <f t="shared" si="11"/>
        <v>233.4</v>
      </c>
      <c r="BD68" s="116">
        <f t="shared" si="11"/>
        <v>243.3</v>
      </c>
      <c r="BE68" s="116">
        <f t="shared" si="11"/>
        <v>226.2</v>
      </c>
      <c r="BF68" s="116">
        <f t="shared" si="11"/>
        <v>243.3</v>
      </c>
      <c r="BG68" s="116">
        <f t="shared" si="11"/>
        <v>243.9</v>
      </c>
      <c r="BH68" s="116">
        <f t="shared" si="11"/>
        <v>243.4</v>
      </c>
      <c r="BI68" s="116">
        <f t="shared" si="11"/>
        <v>250.8</v>
      </c>
      <c r="BJ68" s="116">
        <f t="shared" si="11"/>
        <v>253.5</v>
      </c>
      <c r="BK68" s="116">
        <f t="shared" si="11"/>
        <v>254.9</v>
      </c>
      <c r="BL68" s="116">
        <f t="shared" si="11"/>
        <v>258.9</v>
      </c>
      <c r="BM68" s="116">
        <f t="shared" si="11"/>
        <v>259.3</v>
      </c>
      <c r="BN68" s="116">
        <f t="shared" si="11"/>
        <v>259.2</v>
      </c>
      <c r="BO68" s="116">
        <f t="shared" si="11"/>
        <v>259.9</v>
      </c>
      <c r="BP68" s="116">
        <f t="shared" si="11"/>
        <v>260.1</v>
      </c>
      <c r="BQ68" s="116">
        <f t="shared" si="11"/>
        <v>261.2</v>
      </c>
      <c r="BR68" s="116">
        <f t="shared" si="11"/>
        <v>266.2</v>
      </c>
      <c r="BS68" s="116">
        <f t="shared" si="11"/>
        <v>268.3</v>
      </c>
      <c r="BT68" s="116">
        <f t="shared" si="11"/>
        <v>276.7</v>
      </c>
      <c r="BU68" s="116">
        <f t="shared" si="11"/>
        <v>276.7</v>
      </c>
      <c r="BV68" s="116">
        <f t="shared" si="11"/>
        <v>217.22</v>
      </c>
      <c r="BW68" s="116">
        <f t="shared" si="11"/>
        <v>276.7</v>
      </c>
      <c r="BX68" s="116">
        <f t="shared" si="11"/>
        <v>277.3</v>
      </c>
      <c r="BY68" s="116">
        <f t="shared" si="11"/>
        <v>277.9</v>
      </c>
      <c r="BZ68" s="116">
        <f t="shared" si="11"/>
        <v>280.1</v>
      </c>
      <c r="CA68" s="116">
        <f t="shared" si="11"/>
        <v>280.6</v>
      </c>
      <c r="CB68" s="116">
        <f t="shared" si="11"/>
        <v>280.6</v>
      </c>
      <c r="CC68" s="116">
        <f t="shared" si="11"/>
        <v>287</v>
      </c>
      <c r="CD68" s="116">
        <f t="shared" si="11"/>
        <v>357.1</v>
      </c>
      <c r="CE68" s="275">
        <f t="shared" si="11"/>
        <v>354.6</v>
      </c>
      <c r="CF68" s="275">
        <f t="shared" si="11"/>
        <v>357.9</v>
      </c>
      <c r="CG68" s="116">
        <f t="shared" si="11"/>
        <v>353.67</v>
      </c>
      <c r="CH68" s="116">
        <f t="shared" si="11"/>
        <v>348.92</v>
      </c>
      <c r="CI68" s="116">
        <f t="shared" si="11"/>
        <v>341.61</v>
      </c>
      <c r="CJ68" s="116">
        <f>CJ54</f>
        <v>338.67</v>
      </c>
      <c r="CK68" s="116">
        <v>330.6</v>
      </c>
      <c r="CL68" s="116">
        <v>322.7</v>
      </c>
      <c r="CM68" s="116">
        <v>319.1</v>
      </c>
      <c r="CN68" s="116">
        <v>286.1</v>
      </c>
      <c r="CO68" s="116">
        <v>289</v>
      </c>
      <c r="CP68" s="116">
        <v>286</v>
      </c>
      <c r="CQ68" s="116">
        <v>286.2</v>
      </c>
      <c r="CR68" s="116">
        <v>286.7</v>
      </c>
      <c r="CS68" s="116">
        <v>286.4</v>
      </c>
      <c r="CT68" s="112">
        <v>296.4</v>
      </c>
      <c r="CU68" s="112">
        <v>288.1</v>
      </c>
      <c r="CV68" s="112">
        <v>291.4</v>
      </c>
      <c r="CW68" s="112">
        <v>291.3</v>
      </c>
      <c r="CX68" s="112"/>
    </row>
    <row r="69" spans="1:110" s="112" customFormat="1" ht="14.25">
      <c r="A69" s="110"/>
      <c r="B69" s="127" t="s">
        <v>11</v>
      </c>
      <c r="C69" s="125" t="s">
        <v>241</v>
      </c>
      <c r="D69" s="110"/>
      <c r="E69" s="116">
        <v>117662</v>
      </c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>
        <v>121706</v>
      </c>
      <c r="Z69" s="116">
        <v>0</v>
      </c>
      <c r="AA69" s="116">
        <v>0</v>
      </c>
      <c r="AB69" s="116"/>
      <c r="AC69" s="116"/>
      <c r="AD69" s="116"/>
      <c r="AE69" s="116">
        <v>180263</v>
      </c>
      <c r="AF69" s="116"/>
      <c r="AG69" s="116"/>
      <c r="AH69" s="116"/>
      <c r="AI69" s="116">
        <v>170202</v>
      </c>
      <c r="AJ69" s="116">
        <v>170202</v>
      </c>
      <c r="AK69" s="112">
        <v>171962</v>
      </c>
      <c r="AL69" s="116">
        <v>171962</v>
      </c>
      <c r="AM69" s="116">
        <v>177245</v>
      </c>
      <c r="AN69" s="116"/>
      <c r="AO69" s="116">
        <v>177245</v>
      </c>
      <c r="AP69" s="116"/>
      <c r="AQ69" s="116"/>
      <c r="AR69" s="116"/>
      <c r="AS69" s="116">
        <v>174024</v>
      </c>
      <c r="AT69" s="116"/>
      <c r="AU69" s="116"/>
      <c r="AV69" s="116">
        <v>196067</v>
      </c>
      <c r="AW69" s="116">
        <v>196067</v>
      </c>
      <c r="AX69" s="116"/>
      <c r="AY69" s="116"/>
      <c r="AZ69" s="116"/>
      <c r="BA69" s="358">
        <f>BA52</f>
        <v>234065</v>
      </c>
      <c r="BB69" s="359">
        <f aca="true" t="shared" si="12" ref="BB69:CJ69">BB52</f>
        <v>246882</v>
      </c>
      <c r="BC69" s="359">
        <f t="shared" si="12"/>
        <v>246187</v>
      </c>
      <c r="BD69" s="359">
        <f t="shared" si="12"/>
        <v>321694</v>
      </c>
      <c r="BE69" s="359">
        <f t="shared" si="12"/>
        <v>405017</v>
      </c>
      <c r="BF69" s="359">
        <f t="shared" si="12"/>
        <v>360240</v>
      </c>
      <c r="BG69" s="358">
        <f t="shared" si="12"/>
        <v>396727</v>
      </c>
      <c r="BH69" s="358">
        <f t="shared" si="12"/>
        <v>396250</v>
      </c>
      <c r="BI69" s="358">
        <f t="shared" si="12"/>
        <v>388127</v>
      </c>
      <c r="BJ69" s="358">
        <f t="shared" si="12"/>
        <v>377445</v>
      </c>
      <c r="BK69" s="358">
        <f t="shared" si="12"/>
        <v>349767</v>
      </c>
      <c r="BL69" s="358">
        <f t="shared" si="12"/>
        <v>331319</v>
      </c>
      <c r="BM69" s="358">
        <f t="shared" si="12"/>
        <v>321137</v>
      </c>
      <c r="BN69" s="358">
        <f t="shared" si="12"/>
        <v>266730</v>
      </c>
      <c r="BO69" s="358">
        <f t="shared" si="12"/>
        <v>268199</v>
      </c>
      <c r="BP69" s="358">
        <f t="shared" si="12"/>
        <v>300799</v>
      </c>
      <c r="BQ69" s="358">
        <f t="shared" si="12"/>
        <v>341326</v>
      </c>
      <c r="BR69" s="358">
        <f t="shared" si="12"/>
        <v>331023</v>
      </c>
      <c r="BS69" s="358">
        <f t="shared" si="12"/>
        <v>343064</v>
      </c>
      <c r="BT69" s="358">
        <f t="shared" si="12"/>
        <v>310398</v>
      </c>
      <c r="BU69" s="358">
        <f t="shared" si="12"/>
        <v>327855</v>
      </c>
      <c r="BV69" s="358">
        <f t="shared" si="12"/>
        <v>350128</v>
      </c>
      <c r="BW69" s="358">
        <f t="shared" si="12"/>
        <v>340897</v>
      </c>
      <c r="BX69" s="358">
        <f t="shared" si="12"/>
        <v>291788</v>
      </c>
      <c r="BY69" s="358">
        <f t="shared" si="12"/>
        <v>271169</v>
      </c>
      <c r="BZ69" s="358">
        <f t="shared" si="12"/>
        <v>298979</v>
      </c>
      <c r="CA69" s="358">
        <f t="shared" si="12"/>
        <v>384365</v>
      </c>
      <c r="CB69" s="358">
        <f t="shared" si="12"/>
        <v>356028</v>
      </c>
      <c r="CC69" s="358">
        <f t="shared" si="12"/>
        <v>374688</v>
      </c>
      <c r="CD69" s="358">
        <f t="shared" si="12"/>
        <v>378574</v>
      </c>
      <c r="CE69" s="358" t="str">
        <f t="shared" si="12"/>
        <v>3,78,065</v>
      </c>
      <c r="CF69" s="358">
        <f t="shared" si="12"/>
        <v>379097</v>
      </c>
      <c r="CG69" s="358">
        <f t="shared" si="12"/>
        <v>342410</v>
      </c>
      <c r="CH69" s="358" t="str">
        <f t="shared" si="12"/>
        <v>3,49,353</v>
      </c>
      <c r="CI69" s="358">
        <f t="shared" si="12"/>
        <v>254789</v>
      </c>
      <c r="CJ69" s="358">
        <f t="shared" si="12"/>
        <v>201489</v>
      </c>
      <c r="CK69" s="358">
        <v>155954</v>
      </c>
      <c r="CL69" s="358">
        <v>166808</v>
      </c>
      <c r="CM69" s="358">
        <v>175396</v>
      </c>
      <c r="CN69" s="358">
        <v>207578</v>
      </c>
      <c r="CO69" s="358">
        <v>232254</v>
      </c>
      <c r="CP69" s="358">
        <v>240138</v>
      </c>
      <c r="CQ69" s="358">
        <v>258090</v>
      </c>
      <c r="CR69" s="358">
        <v>271982</v>
      </c>
      <c r="CS69" s="358">
        <v>314505</v>
      </c>
      <c r="CT69" s="345">
        <v>308032</v>
      </c>
      <c r="CU69" s="345">
        <v>319423</v>
      </c>
      <c r="CV69" s="345">
        <v>326293</v>
      </c>
      <c r="CW69" s="345">
        <v>343582</v>
      </c>
      <c r="CX69" s="345"/>
      <c r="CY69" s="345"/>
      <c r="CZ69" s="345"/>
      <c r="DA69" s="345"/>
      <c r="DB69" s="345"/>
      <c r="DC69" s="345"/>
      <c r="DD69" s="345"/>
      <c r="DE69" s="345"/>
      <c r="DF69" s="345"/>
    </row>
    <row r="70" spans="1:149" s="245" customFormat="1" ht="14.25">
      <c r="A70" s="76"/>
      <c r="B70" s="127" t="s">
        <v>13</v>
      </c>
      <c r="C70" s="125" t="s">
        <v>244</v>
      </c>
      <c r="D70" s="10"/>
      <c r="E70" s="116">
        <v>104050</v>
      </c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>
        <v>107950</v>
      </c>
      <c r="Z70" s="116">
        <v>0</v>
      </c>
      <c r="AA70" s="116">
        <v>0</v>
      </c>
      <c r="AB70" s="116"/>
      <c r="AC70" s="116"/>
      <c r="AD70" s="116"/>
      <c r="AE70" s="116">
        <v>109025</v>
      </c>
      <c r="AF70" s="116"/>
      <c r="AG70" s="116"/>
      <c r="AH70" s="116"/>
      <c r="AI70" s="116">
        <v>114325</v>
      </c>
      <c r="AJ70" s="116">
        <v>114325</v>
      </c>
      <c r="AK70" s="112">
        <v>117325</v>
      </c>
      <c r="AL70" s="116">
        <v>117325</v>
      </c>
      <c r="AM70" s="116">
        <v>117325</v>
      </c>
      <c r="AN70" s="116"/>
      <c r="AO70" s="116">
        <v>117325</v>
      </c>
      <c r="AP70" s="116"/>
      <c r="AQ70" s="116"/>
      <c r="AR70" s="116"/>
      <c r="AS70" s="116">
        <v>124650</v>
      </c>
      <c r="AT70" s="116"/>
      <c r="AU70" s="116"/>
      <c r="AV70" s="116">
        <v>117050</v>
      </c>
      <c r="AW70" s="116">
        <v>117050</v>
      </c>
      <c r="AX70" s="116"/>
      <c r="AY70" s="116"/>
      <c r="AZ70" s="116"/>
      <c r="BA70" s="358">
        <f>BA39</f>
        <v>140300</v>
      </c>
      <c r="BB70" s="358">
        <f aca="true" t="shared" si="13" ref="BB70:CJ70">BB39</f>
        <v>146300</v>
      </c>
      <c r="BC70" s="358">
        <f t="shared" si="13"/>
        <v>147800</v>
      </c>
      <c r="BD70" s="358">
        <f t="shared" si="13"/>
        <v>148800</v>
      </c>
      <c r="BE70" s="358">
        <f t="shared" si="13"/>
        <v>161800</v>
      </c>
      <c r="BF70" s="358">
        <f t="shared" si="13"/>
        <v>161800</v>
      </c>
      <c r="BG70" s="358">
        <f t="shared" si="13"/>
        <v>153300</v>
      </c>
      <c r="BH70" s="358">
        <f t="shared" si="13"/>
        <v>153800</v>
      </c>
      <c r="BI70" s="358">
        <f t="shared" si="13"/>
        <v>155300</v>
      </c>
      <c r="BJ70" s="358">
        <f t="shared" si="13"/>
        <v>154800</v>
      </c>
      <c r="BK70" s="358">
        <f t="shared" si="13"/>
        <v>166300</v>
      </c>
      <c r="BL70" s="358">
        <f t="shared" si="13"/>
        <v>162300</v>
      </c>
      <c r="BM70" s="358">
        <f t="shared" si="13"/>
        <v>166300</v>
      </c>
      <c r="BN70" s="358">
        <f t="shared" si="13"/>
        <v>162900</v>
      </c>
      <c r="BO70" s="358">
        <f t="shared" si="13"/>
        <v>162900</v>
      </c>
      <c r="BP70" s="358">
        <f t="shared" si="13"/>
        <v>160400</v>
      </c>
      <c r="BQ70" s="358">
        <f t="shared" si="13"/>
        <v>159400</v>
      </c>
      <c r="BR70" s="358">
        <f t="shared" si="13"/>
        <v>155900</v>
      </c>
      <c r="BS70" s="358">
        <f t="shared" si="13"/>
        <v>152900</v>
      </c>
      <c r="BT70" s="358">
        <f t="shared" si="13"/>
        <v>155900</v>
      </c>
      <c r="BU70" s="358">
        <f t="shared" si="13"/>
        <v>148900</v>
      </c>
      <c r="BV70" s="358">
        <f t="shared" si="13"/>
        <v>145900</v>
      </c>
      <c r="BW70" s="358">
        <f t="shared" si="13"/>
        <v>147400</v>
      </c>
      <c r="BX70" s="358">
        <f t="shared" si="13"/>
        <v>144900</v>
      </c>
      <c r="BY70" s="358">
        <f t="shared" si="13"/>
        <v>141400</v>
      </c>
      <c r="BZ70" s="358">
        <f t="shared" si="13"/>
        <v>143400</v>
      </c>
      <c r="CA70" s="358">
        <f t="shared" si="13"/>
        <v>141317</v>
      </c>
      <c r="CB70" s="358">
        <f t="shared" si="13"/>
        <v>163400</v>
      </c>
      <c r="CC70" s="358">
        <f t="shared" si="13"/>
        <v>167400</v>
      </c>
      <c r="CD70" s="358">
        <f t="shared" si="13"/>
        <v>175400</v>
      </c>
      <c r="CE70" s="358" t="str">
        <f t="shared" si="13"/>
        <v>1,74,400</v>
      </c>
      <c r="CF70" s="358">
        <f t="shared" si="13"/>
        <v>178400</v>
      </c>
      <c r="CG70" s="358">
        <f t="shared" si="13"/>
        <v>167400</v>
      </c>
      <c r="CH70" s="358">
        <f t="shared" si="13"/>
        <v>159465</v>
      </c>
      <c r="CI70" s="358">
        <f t="shared" si="13"/>
        <v>151836</v>
      </c>
      <c r="CJ70" s="358">
        <f t="shared" si="13"/>
        <v>141398</v>
      </c>
      <c r="CK70" s="358">
        <v>131900</v>
      </c>
      <c r="CL70" s="358">
        <v>128400</v>
      </c>
      <c r="CM70" s="358">
        <v>128400</v>
      </c>
      <c r="CN70" s="358">
        <v>128400</v>
      </c>
      <c r="CO70" s="358">
        <v>131400</v>
      </c>
      <c r="CP70" s="358">
        <v>126900</v>
      </c>
      <c r="CQ70" s="358">
        <v>132400</v>
      </c>
      <c r="CR70" s="358">
        <v>144650</v>
      </c>
      <c r="CS70" s="358">
        <v>150650</v>
      </c>
      <c r="CT70" s="360">
        <v>146650</v>
      </c>
      <c r="CU70" s="360">
        <v>148150</v>
      </c>
      <c r="CV70" s="360">
        <v>151150</v>
      </c>
      <c r="CW70" s="360">
        <v>162650</v>
      </c>
      <c r="CX70" s="360"/>
      <c r="CY70" s="361"/>
      <c r="CZ70" s="361"/>
      <c r="DA70" s="361"/>
      <c r="DB70" s="361"/>
      <c r="DC70" s="361"/>
      <c r="DD70" s="361"/>
      <c r="DE70" s="361"/>
      <c r="DF70" s="361"/>
      <c r="DG70" s="246"/>
      <c r="DH70" s="246"/>
      <c r="DI70" s="246"/>
      <c r="DJ70" s="246"/>
      <c r="DK70" s="246"/>
      <c r="DL70" s="246"/>
      <c r="DM70" s="246"/>
      <c r="DN70" s="246"/>
      <c r="DO70" s="246"/>
      <c r="DP70" s="246"/>
      <c r="DQ70" s="246"/>
      <c r="DR70" s="246"/>
      <c r="DS70" s="246"/>
      <c r="DT70" s="246"/>
      <c r="DU70" s="246"/>
      <c r="DV70" s="246"/>
      <c r="DW70" s="246"/>
      <c r="DX70" s="246"/>
      <c r="DY70" s="246"/>
      <c r="DZ70" s="246"/>
      <c r="EA70" s="246"/>
      <c r="EB70" s="246"/>
      <c r="EC70" s="246"/>
      <c r="ED70" s="246"/>
      <c r="EE70" s="246"/>
      <c r="EF70" s="246"/>
      <c r="EG70" s="246"/>
      <c r="EH70" s="246"/>
      <c r="EI70" s="246"/>
      <c r="EJ70" s="246"/>
      <c r="EK70" s="246"/>
      <c r="EL70" s="246"/>
      <c r="EM70" s="246"/>
      <c r="EN70" s="246"/>
      <c r="EO70" s="246"/>
      <c r="EP70" s="246"/>
      <c r="EQ70" s="246"/>
      <c r="ER70" s="246"/>
      <c r="ES70" s="246"/>
    </row>
    <row r="71" spans="1:137" s="245" customFormat="1" ht="15">
      <c r="A71" s="76"/>
      <c r="B71" s="127" t="s">
        <v>19</v>
      </c>
      <c r="C71" s="125" t="s">
        <v>855</v>
      </c>
      <c r="D71" s="108"/>
      <c r="E71" s="116">
        <v>168</v>
      </c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>
        <v>168</v>
      </c>
      <c r="Z71" s="116">
        <v>0</v>
      </c>
      <c r="AA71" s="116">
        <v>0</v>
      </c>
      <c r="AB71" s="116"/>
      <c r="AC71" s="116"/>
      <c r="AD71" s="116"/>
      <c r="AE71" s="363">
        <v>131.81</v>
      </c>
      <c r="AF71" s="364"/>
      <c r="AG71" s="365"/>
      <c r="AH71" s="364"/>
      <c r="AI71" s="363">
        <v>138.48</v>
      </c>
      <c r="AJ71" s="363">
        <v>138.48</v>
      </c>
      <c r="AK71" s="363">
        <v>138.48</v>
      </c>
      <c r="AL71" s="112">
        <v>142.91</v>
      </c>
      <c r="AM71" s="363">
        <v>145.26</v>
      </c>
      <c r="AN71" s="363"/>
      <c r="AO71" s="112">
        <v>145.26</v>
      </c>
      <c r="AP71" s="363"/>
      <c r="AQ71" s="363"/>
      <c r="AR71" s="363"/>
      <c r="AS71" s="363">
        <v>173.25</v>
      </c>
      <c r="AT71" s="363"/>
      <c r="AU71" s="363"/>
      <c r="AV71" s="363">
        <v>181.11</v>
      </c>
      <c r="AW71" s="116">
        <v>168</v>
      </c>
      <c r="AX71" s="116"/>
      <c r="AY71" s="116"/>
      <c r="AZ71" s="116"/>
      <c r="BA71" s="116">
        <v>136.69</v>
      </c>
      <c r="BB71" s="116">
        <v>136.24</v>
      </c>
      <c r="BC71" s="116">
        <v>134.1</v>
      </c>
      <c r="BD71" s="116">
        <v>133.93</v>
      </c>
      <c r="BE71" s="116">
        <v>134.42</v>
      </c>
      <c r="BF71" s="116">
        <v>137.6</v>
      </c>
      <c r="BG71" s="116">
        <v>138.99</v>
      </c>
      <c r="BH71" s="116">
        <v>139.25</v>
      </c>
      <c r="BI71" s="116">
        <v>141.91</v>
      </c>
      <c r="BJ71" s="116">
        <v>142.76</v>
      </c>
      <c r="BK71" s="116">
        <v>143.83</v>
      </c>
      <c r="BL71" s="116">
        <v>144.08</v>
      </c>
      <c r="BM71" s="116">
        <v>143.74</v>
      </c>
      <c r="BN71" s="116">
        <v>142.89</v>
      </c>
      <c r="BO71" s="116">
        <v>144.33</v>
      </c>
      <c r="BP71" s="116">
        <v>143.95</v>
      </c>
      <c r="BQ71" s="116">
        <v>143.74</v>
      </c>
      <c r="BR71" s="116">
        <v>144.43</v>
      </c>
      <c r="BS71" s="116">
        <v>144.78</v>
      </c>
      <c r="BT71" s="116">
        <v>144.88</v>
      </c>
      <c r="BU71" s="116">
        <v>144.72</v>
      </c>
      <c r="BV71" s="116">
        <v>144.79</v>
      </c>
      <c r="BW71" s="116">
        <v>145.71</v>
      </c>
      <c r="BX71" s="116">
        <v>146.4</v>
      </c>
      <c r="BY71" s="116">
        <v>148.13</v>
      </c>
      <c r="BZ71" s="116">
        <v>148.18</v>
      </c>
      <c r="CA71" s="116">
        <v>148.21</v>
      </c>
      <c r="CB71" s="116">
        <v>148.21</v>
      </c>
      <c r="CC71" s="128">
        <v>150.71</v>
      </c>
      <c r="CD71" s="116">
        <v>159.36</v>
      </c>
      <c r="CE71" s="275">
        <v>160.11</v>
      </c>
      <c r="CF71" s="128">
        <v>167.71</v>
      </c>
      <c r="CG71" s="116">
        <v>170.33</v>
      </c>
      <c r="CH71" s="116">
        <v>171.24</v>
      </c>
      <c r="CI71" s="128">
        <v>168.45</v>
      </c>
      <c r="CJ71" s="116">
        <v>164.89</v>
      </c>
      <c r="CK71" s="128">
        <v>161.94</v>
      </c>
      <c r="CL71" s="116">
        <v>157.02</v>
      </c>
      <c r="CM71" s="112">
        <v>159.87</v>
      </c>
      <c r="CN71" s="112">
        <v>150.87</v>
      </c>
      <c r="CO71" s="112">
        <v>150.64</v>
      </c>
      <c r="CP71" s="112">
        <v>150.7</v>
      </c>
      <c r="CQ71" s="112">
        <v>153.18</v>
      </c>
      <c r="CR71" s="112">
        <v>153.63</v>
      </c>
      <c r="CS71" s="112">
        <v>156.06</v>
      </c>
      <c r="CT71" s="112">
        <v>157.95</v>
      </c>
      <c r="CU71" s="112">
        <v>157.56</v>
      </c>
      <c r="CV71" s="112">
        <v>158.03</v>
      </c>
      <c r="CW71" s="112">
        <v>159.31</v>
      </c>
      <c r="CX71" s="112"/>
      <c r="CY71" s="112"/>
      <c r="CZ71" s="112"/>
      <c r="DA71" s="112"/>
      <c r="DB71" s="112"/>
      <c r="DC71" s="112"/>
      <c r="DD71" s="112"/>
      <c r="DE71" s="112"/>
      <c r="DF71" s="112"/>
      <c r="DG71" s="112"/>
      <c r="DH71" s="112"/>
      <c r="DI71" s="112"/>
      <c r="DJ71" s="112"/>
      <c r="DK71" s="112"/>
      <c r="DL71" s="112"/>
      <c r="DM71" s="112"/>
      <c r="DN71" s="112"/>
      <c r="DO71" s="112"/>
      <c r="DP71" s="112"/>
      <c r="DQ71" s="112"/>
      <c r="DR71" s="112"/>
      <c r="DS71" s="112"/>
      <c r="DT71" s="112"/>
      <c r="DU71" s="112"/>
      <c r="DV71" s="112"/>
      <c r="DW71" s="112"/>
      <c r="DX71" s="112"/>
      <c r="DY71" s="112"/>
      <c r="DZ71" s="112"/>
      <c r="EA71" s="112"/>
      <c r="EB71" s="112"/>
      <c r="EC71" s="112"/>
      <c r="ED71" s="112"/>
      <c r="EE71" s="112"/>
      <c r="EF71" s="112"/>
      <c r="EG71" s="112"/>
    </row>
    <row r="72" spans="1:137" s="245" customFormat="1" ht="14.25">
      <c r="A72" s="76"/>
      <c r="B72" s="127" t="s">
        <v>21</v>
      </c>
      <c r="C72" s="125" t="s">
        <v>240</v>
      </c>
      <c r="D72" s="108"/>
      <c r="E72" s="116">
        <v>111.95519999999999</v>
      </c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>
        <v>117.3648</v>
      </c>
      <c r="Z72" s="116">
        <v>0</v>
      </c>
      <c r="AA72" s="116">
        <v>0</v>
      </c>
      <c r="AB72" s="116"/>
      <c r="AC72" s="116"/>
      <c r="AD72" s="116"/>
      <c r="AE72" s="116">
        <v>118.54079999999999</v>
      </c>
      <c r="AF72" s="116"/>
      <c r="AG72" s="116"/>
      <c r="AH72" s="116"/>
      <c r="AI72" s="116">
        <v>122.7744</v>
      </c>
      <c r="AJ72" s="116">
        <v>122.7744</v>
      </c>
      <c r="AK72" s="112">
        <v>123.0096</v>
      </c>
      <c r="AL72" s="116">
        <v>123.00959999999999</v>
      </c>
      <c r="AM72" s="116">
        <v>123.7152</v>
      </c>
      <c r="AN72" s="116"/>
      <c r="AO72" s="116">
        <v>123.7152</v>
      </c>
      <c r="AP72" s="116"/>
      <c r="AQ72" s="116"/>
      <c r="AR72" s="116"/>
      <c r="AS72" s="116">
        <v>123.9504</v>
      </c>
      <c r="AT72" s="116"/>
      <c r="AU72" s="116"/>
      <c r="AV72" s="116">
        <v>127.008</v>
      </c>
      <c r="AW72" s="116">
        <v>127.008</v>
      </c>
      <c r="AX72" s="116"/>
      <c r="AY72" s="116"/>
      <c r="AZ72" s="116"/>
      <c r="BA72" s="116">
        <f>BA58</f>
        <v>130.0656</v>
      </c>
      <c r="BB72" s="116">
        <f aca="true" t="shared" si="14" ref="BB72:CJ72">BB58</f>
        <v>129.1248</v>
      </c>
      <c r="BC72" s="116">
        <f t="shared" si="14"/>
        <v>129.5952</v>
      </c>
      <c r="BD72" s="116">
        <f t="shared" si="14"/>
        <v>130.7712</v>
      </c>
      <c r="BE72" s="116">
        <f t="shared" si="14"/>
        <v>130.7712</v>
      </c>
      <c r="BF72" s="116">
        <f t="shared" si="14"/>
        <v>130.7712</v>
      </c>
      <c r="BG72" s="116">
        <f t="shared" si="14"/>
        <v>131.712</v>
      </c>
      <c r="BH72" s="116">
        <f t="shared" si="14"/>
        <v>133.8288</v>
      </c>
      <c r="BI72" s="116">
        <f t="shared" si="14"/>
        <v>135.0048</v>
      </c>
      <c r="BJ72" s="116">
        <f t="shared" si="14"/>
        <v>135.0048</v>
      </c>
      <c r="BK72" s="116">
        <f t="shared" si="14"/>
        <v>136.1808</v>
      </c>
      <c r="BL72" s="116">
        <f t="shared" si="14"/>
        <v>138.2976</v>
      </c>
      <c r="BM72" s="116">
        <f t="shared" si="14"/>
        <v>138.299952</v>
      </c>
      <c r="BN72" s="116">
        <f t="shared" si="14"/>
        <v>138.299952</v>
      </c>
      <c r="BO72" s="116">
        <f t="shared" si="14"/>
        <v>138.299952</v>
      </c>
      <c r="BP72" s="116">
        <f t="shared" si="14"/>
        <v>139.388928</v>
      </c>
      <c r="BQ72" s="116">
        <f t="shared" si="14"/>
        <v>138.299952</v>
      </c>
      <c r="BR72" s="116">
        <f t="shared" si="14"/>
        <v>139.388928</v>
      </c>
      <c r="BS72" s="116">
        <f t="shared" si="14"/>
        <v>132.0092928</v>
      </c>
      <c r="BT72" s="116">
        <f t="shared" si="14"/>
        <v>133.0093632</v>
      </c>
      <c r="BU72" s="116">
        <f t="shared" si="14"/>
        <v>133.0093632</v>
      </c>
      <c r="BV72" s="116">
        <f t="shared" si="14"/>
        <v>144.8832</v>
      </c>
      <c r="BW72" s="116">
        <f t="shared" si="14"/>
        <v>144.83380799999998</v>
      </c>
      <c r="BX72" s="116">
        <f t="shared" si="14"/>
        <v>145.92278399999998</v>
      </c>
      <c r="BY72" s="116">
        <f t="shared" si="14"/>
        <v>145.92278399999998</v>
      </c>
      <c r="BZ72" s="116">
        <f t="shared" si="14"/>
        <v>145.92278399999998</v>
      </c>
      <c r="CA72" s="116">
        <f t="shared" si="14"/>
        <v>138.0097152</v>
      </c>
      <c r="CB72" s="116">
        <f t="shared" si="14"/>
        <v>147.01175999999998</v>
      </c>
      <c r="CC72" s="116">
        <f t="shared" si="14"/>
        <v>149.19</v>
      </c>
      <c r="CD72" s="116">
        <f t="shared" si="14"/>
        <v>150.278688</v>
      </c>
      <c r="CE72" s="275">
        <f t="shared" si="14"/>
        <v>151.367664</v>
      </c>
      <c r="CF72" s="275">
        <f t="shared" si="14"/>
        <v>152.45664</v>
      </c>
      <c r="CG72" s="116">
        <f t="shared" si="14"/>
        <v>147.2479008</v>
      </c>
      <c r="CH72" s="116">
        <f t="shared" si="14"/>
        <v>149.307312</v>
      </c>
      <c r="CI72" s="116">
        <f t="shared" si="14"/>
        <v>150.3370176</v>
      </c>
      <c r="CJ72" s="116">
        <f t="shared" si="14"/>
        <v>150.3370176</v>
      </c>
      <c r="CK72" s="116">
        <v>147.00925984251964</v>
      </c>
      <c r="CL72" s="116">
        <v>148</v>
      </c>
      <c r="CM72" s="116">
        <v>148</v>
      </c>
      <c r="CN72" s="116">
        <v>150.64</v>
      </c>
      <c r="CO72" s="116">
        <v>151</v>
      </c>
      <c r="CP72" s="116">
        <v>153</v>
      </c>
      <c r="CQ72" s="116">
        <v>160</v>
      </c>
      <c r="CR72" s="116">
        <v>162</v>
      </c>
      <c r="CS72" s="116">
        <v>163</v>
      </c>
      <c r="CT72" s="112">
        <v>165</v>
      </c>
      <c r="CU72" s="112">
        <v>168</v>
      </c>
      <c r="CV72" s="112">
        <v>168</v>
      </c>
      <c r="CW72" s="112"/>
      <c r="CX72" s="112"/>
      <c r="CY72" s="112"/>
      <c r="CZ72" s="112"/>
      <c r="DA72" s="112"/>
      <c r="DB72" s="112"/>
      <c r="DC72" s="112"/>
      <c r="DD72" s="112"/>
      <c r="DE72" s="112"/>
      <c r="DF72" s="112"/>
      <c r="DG72" s="112"/>
      <c r="DH72" s="112"/>
      <c r="DI72" s="112"/>
      <c r="DJ72" s="112"/>
      <c r="DK72" s="112"/>
      <c r="DL72" s="112"/>
      <c r="DM72" s="112"/>
      <c r="DN72" s="112"/>
      <c r="DO72" s="112"/>
      <c r="DP72" s="112"/>
      <c r="DQ72" s="112"/>
      <c r="DR72" s="112"/>
      <c r="DS72" s="112"/>
      <c r="DT72" s="112"/>
      <c r="DU72" s="112"/>
      <c r="DV72" s="112"/>
      <c r="DW72" s="112"/>
      <c r="DX72" s="112"/>
      <c r="DY72" s="112"/>
      <c r="DZ72" s="112"/>
      <c r="EA72" s="112"/>
      <c r="EB72" s="112"/>
      <c r="EC72" s="112"/>
      <c r="ED72" s="112"/>
      <c r="EE72" s="112"/>
      <c r="EF72" s="112"/>
      <c r="EG72" s="112"/>
    </row>
    <row r="73" spans="1:137" s="245" customFormat="1" ht="15">
      <c r="A73" s="76"/>
      <c r="B73" s="73"/>
      <c r="C73" s="81"/>
      <c r="D73" s="108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/>
      <c r="BF73" s="112"/>
      <c r="BG73" s="112"/>
      <c r="BH73" s="112"/>
      <c r="BI73" s="112"/>
      <c r="BJ73" s="112"/>
      <c r="BK73" s="112"/>
      <c r="BL73" s="112"/>
      <c r="BM73" s="112"/>
      <c r="BN73" s="112"/>
      <c r="BO73" s="112"/>
      <c r="BP73" s="112"/>
      <c r="BQ73" s="112"/>
      <c r="BR73" s="112"/>
      <c r="BS73" s="112"/>
      <c r="BT73" s="112"/>
      <c r="BU73" s="112"/>
      <c r="BV73" s="112"/>
      <c r="BW73" s="112"/>
      <c r="BX73" s="112"/>
      <c r="BY73" s="112"/>
      <c r="BZ73" s="112"/>
      <c r="CA73" s="112"/>
      <c r="CB73" s="112"/>
      <c r="CC73" s="128"/>
      <c r="CD73" s="112"/>
      <c r="CE73" s="273"/>
      <c r="CF73" s="128"/>
      <c r="CG73" s="112"/>
      <c r="CH73" s="112"/>
      <c r="CI73" s="128"/>
      <c r="CJ73" s="112"/>
      <c r="CK73" s="128"/>
      <c r="CL73" s="112"/>
      <c r="CM73" s="112"/>
      <c r="CN73" s="112"/>
      <c r="CO73" s="112"/>
      <c r="CP73" s="112"/>
      <c r="CQ73" s="112"/>
      <c r="CR73" s="112"/>
      <c r="CS73" s="112"/>
      <c r="CT73" s="112"/>
      <c r="CU73" s="112"/>
      <c r="CV73" s="112"/>
      <c r="CW73" s="112"/>
      <c r="CX73" s="112"/>
      <c r="CY73" s="112"/>
      <c r="CZ73" s="112"/>
      <c r="DA73" s="112"/>
      <c r="DB73" s="112"/>
      <c r="DC73" s="112"/>
      <c r="DD73" s="112"/>
      <c r="DE73" s="112"/>
      <c r="DF73" s="112"/>
      <c r="DG73" s="112"/>
      <c r="DH73" s="112"/>
      <c r="DI73" s="112"/>
      <c r="DJ73" s="112"/>
      <c r="DK73" s="112"/>
      <c r="DL73" s="112"/>
      <c r="DM73" s="112"/>
      <c r="DN73" s="112"/>
      <c r="DO73" s="112"/>
      <c r="DP73" s="112"/>
      <c r="DQ73" s="112"/>
      <c r="DR73" s="112"/>
      <c r="DS73" s="112"/>
      <c r="DT73" s="112"/>
      <c r="DU73" s="112"/>
      <c r="DV73" s="112"/>
      <c r="DW73" s="112"/>
      <c r="DX73" s="112"/>
      <c r="DY73" s="112"/>
      <c r="DZ73" s="112"/>
      <c r="EA73" s="112"/>
      <c r="EB73" s="112"/>
      <c r="EC73" s="112"/>
      <c r="ED73" s="112"/>
      <c r="EE73" s="112"/>
      <c r="EF73" s="112"/>
      <c r="EG73" s="112"/>
    </row>
    <row r="74" spans="1:137" s="245" customFormat="1" ht="15.75" hidden="1">
      <c r="A74" s="76"/>
      <c r="B74" s="126" t="s">
        <v>391</v>
      </c>
      <c r="C74" s="124" t="s">
        <v>779</v>
      </c>
      <c r="D74" s="108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  <c r="BB74" s="112"/>
      <c r="BC74" s="112"/>
      <c r="BD74" s="112"/>
      <c r="BE74" s="112"/>
      <c r="BF74" s="112"/>
      <c r="BG74" s="112"/>
      <c r="BH74" s="112"/>
      <c r="BI74" s="112"/>
      <c r="BJ74" s="112"/>
      <c r="BK74" s="112"/>
      <c r="BL74" s="112"/>
      <c r="BM74" s="112"/>
      <c r="BN74" s="112"/>
      <c r="BO74" s="112"/>
      <c r="BP74" s="112"/>
      <c r="BQ74" s="112"/>
      <c r="BR74" s="112"/>
      <c r="BS74" s="112"/>
      <c r="BT74" s="112"/>
      <c r="BU74" s="112"/>
      <c r="BV74" s="112"/>
      <c r="BW74" s="112"/>
      <c r="BX74" s="112"/>
      <c r="BY74" s="112"/>
      <c r="BZ74" s="112"/>
      <c r="CA74" s="112"/>
      <c r="CB74" s="112"/>
      <c r="CC74" s="128"/>
      <c r="CD74" s="112"/>
      <c r="CE74" s="273"/>
      <c r="CF74" s="128"/>
      <c r="CG74" s="112"/>
      <c r="CH74" s="112"/>
      <c r="CI74" s="128"/>
      <c r="CJ74" s="112"/>
      <c r="CK74" s="128"/>
      <c r="CL74" s="112"/>
      <c r="CM74" s="112"/>
      <c r="CN74" s="112"/>
      <c r="CO74" s="112"/>
      <c r="CP74" s="112"/>
      <c r="CQ74" s="112"/>
      <c r="CR74" s="112"/>
      <c r="CS74" s="112"/>
      <c r="CT74" s="112"/>
      <c r="CU74" s="112"/>
      <c r="CV74" s="112"/>
      <c r="CW74" s="112"/>
      <c r="CX74" s="112"/>
      <c r="CY74" s="112"/>
      <c r="CZ74" s="112"/>
      <c r="DA74" s="112"/>
      <c r="DB74" s="112"/>
      <c r="DC74" s="112"/>
      <c r="DD74" s="112"/>
      <c r="DE74" s="112"/>
      <c r="DF74" s="112"/>
      <c r="DG74" s="112"/>
      <c r="DH74" s="112"/>
      <c r="DI74" s="112"/>
      <c r="DJ74" s="112"/>
      <c r="DK74" s="112"/>
      <c r="DL74" s="112"/>
      <c r="DM74" s="112"/>
      <c r="DN74" s="112"/>
      <c r="DO74" s="112"/>
      <c r="DP74" s="112"/>
      <c r="DQ74" s="112"/>
      <c r="DR74" s="112"/>
      <c r="DS74" s="112"/>
      <c r="DT74" s="112"/>
      <c r="DU74" s="112"/>
      <c r="DV74" s="112"/>
      <c r="DW74" s="112"/>
      <c r="DX74" s="112"/>
      <c r="DY74" s="112"/>
      <c r="DZ74" s="112"/>
      <c r="EA74" s="112"/>
      <c r="EB74" s="112"/>
      <c r="EC74" s="112"/>
      <c r="ED74" s="112"/>
      <c r="EE74" s="112"/>
      <c r="EF74" s="112"/>
      <c r="EG74" s="112"/>
    </row>
    <row r="75" spans="1:137" s="245" customFormat="1" ht="12.75" customHeight="1" hidden="1">
      <c r="A75" s="76"/>
      <c r="B75" s="127" t="s">
        <v>8</v>
      </c>
      <c r="C75" s="125" t="s">
        <v>356</v>
      </c>
      <c r="D75" s="108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  <c r="BB75" s="112"/>
      <c r="BC75" s="112"/>
      <c r="BD75" s="112"/>
      <c r="BE75" s="112"/>
      <c r="BF75" s="112"/>
      <c r="BG75" s="112"/>
      <c r="BH75" s="112"/>
      <c r="BI75" s="112"/>
      <c r="BJ75" s="112"/>
      <c r="BK75" s="112"/>
      <c r="BL75" s="112"/>
      <c r="BM75" s="112"/>
      <c r="BN75" s="112"/>
      <c r="BO75" s="112"/>
      <c r="BP75" s="112"/>
      <c r="BQ75" s="112"/>
      <c r="BR75" s="112"/>
      <c r="BS75" s="112"/>
      <c r="BT75" s="112"/>
      <c r="BU75" s="112"/>
      <c r="BV75" s="112"/>
      <c r="BW75" s="112"/>
      <c r="BX75" s="112"/>
      <c r="BY75" s="112"/>
      <c r="BZ75" s="112"/>
      <c r="CA75" s="112"/>
      <c r="CB75" s="112"/>
      <c r="CC75" s="128"/>
      <c r="CD75" s="112"/>
      <c r="CE75" s="273"/>
      <c r="CF75" s="128">
        <v>0</v>
      </c>
      <c r="CG75" s="112"/>
      <c r="CH75" s="112"/>
      <c r="CI75" s="128">
        <v>0</v>
      </c>
      <c r="CJ75" s="112"/>
      <c r="CK75" s="128">
        <v>0</v>
      </c>
      <c r="CL75" s="112"/>
      <c r="CM75" s="112"/>
      <c r="CN75" s="112"/>
      <c r="CO75" s="112"/>
      <c r="CP75" s="112"/>
      <c r="CQ75" s="112"/>
      <c r="CR75" s="112"/>
      <c r="CS75" s="112"/>
      <c r="CT75" s="112"/>
      <c r="CU75" s="112"/>
      <c r="CV75" s="112"/>
      <c r="CW75" s="112"/>
      <c r="CX75" s="112"/>
      <c r="CY75" s="112"/>
      <c r="CZ75" s="112"/>
      <c r="DA75" s="112"/>
      <c r="DB75" s="112"/>
      <c r="DC75" s="112"/>
      <c r="DD75" s="112"/>
      <c r="DE75" s="112"/>
      <c r="DF75" s="112"/>
      <c r="DG75" s="112"/>
      <c r="DH75" s="112"/>
      <c r="DI75" s="112"/>
      <c r="DJ75" s="112"/>
      <c r="DK75" s="112"/>
      <c r="DL75" s="112"/>
      <c r="DM75" s="112"/>
      <c r="DN75" s="112"/>
      <c r="DO75" s="112"/>
      <c r="DP75" s="112"/>
      <c r="DQ75" s="112"/>
      <c r="DR75" s="112"/>
      <c r="DS75" s="112"/>
      <c r="DT75" s="112"/>
      <c r="DU75" s="112"/>
      <c r="DV75" s="112"/>
      <c r="DW75" s="112"/>
      <c r="DX75" s="112"/>
      <c r="DY75" s="112"/>
      <c r="DZ75" s="112"/>
      <c r="EA75" s="112"/>
      <c r="EB75" s="112"/>
      <c r="EC75" s="112"/>
      <c r="ED75" s="112"/>
      <c r="EE75" s="112"/>
      <c r="EF75" s="112"/>
      <c r="EG75" s="112"/>
    </row>
    <row r="76" spans="1:137" s="245" customFormat="1" ht="14.25" hidden="1">
      <c r="A76" s="76"/>
      <c r="B76" s="127" t="s">
        <v>11</v>
      </c>
      <c r="C76" s="125" t="s">
        <v>357</v>
      </c>
      <c r="D76" s="108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112"/>
      <c r="AO76" s="112"/>
      <c r="AP76" s="112"/>
      <c r="AQ76" s="112"/>
      <c r="AR76" s="112"/>
      <c r="AS76" s="112"/>
      <c r="AT76" s="112"/>
      <c r="AU76" s="112"/>
      <c r="AV76" s="112"/>
      <c r="AW76" s="112"/>
      <c r="AX76" s="112"/>
      <c r="AY76" s="112"/>
      <c r="AZ76" s="112"/>
      <c r="BA76" s="112"/>
      <c r="BB76" s="112"/>
      <c r="BC76" s="112"/>
      <c r="BD76" s="112"/>
      <c r="BE76" s="112"/>
      <c r="BF76" s="112"/>
      <c r="BG76" s="112"/>
      <c r="BH76" s="112"/>
      <c r="BI76" s="112"/>
      <c r="BJ76" s="112"/>
      <c r="BK76" s="112"/>
      <c r="BL76" s="112"/>
      <c r="BM76" s="112"/>
      <c r="BN76" s="112"/>
      <c r="BO76" s="112"/>
      <c r="BP76" s="112"/>
      <c r="BQ76" s="112"/>
      <c r="BR76" s="112"/>
      <c r="BS76" s="112"/>
      <c r="BT76" s="112"/>
      <c r="BU76" s="112"/>
      <c r="BV76" s="112"/>
      <c r="BW76" s="112"/>
      <c r="BX76" s="112"/>
      <c r="BY76" s="112"/>
      <c r="BZ76" s="112"/>
      <c r="CA76" s="112"/>
      <c r="CB76" s="112"/>
      <c r="CC76" s="128"/>
      <c r="CD76" s="112"/>
      <c r="CE76" s="273"/>
      <c r="CF76" s="128">
        <v>0</v>
      </c>
      <c r="CG76" s="112"/>
      <c r="CH76" s="112"/>
      <c r="CI76" s="128">
        <v>0</v>
      </c>
      <c r="CJ76" s="112"/>
      <c r="CK76" s="128">
        <v>0</v>
      </c>
      <c r="CL76" s="112"/>
      <c r="CM76" s="112"/>
      <c r="CN76" s="112"/>
      <c r="CO76" s="112"/>
      <c r="CP76" s="112"/>
      <c r="CQ76" s="112"/>
      <c r="CR76" s="112"/>
      <c r="CS76" s="112"/>
      <c r="CT76" s="112"/>
      <c r="CU76" s="112"/>
      <c r="CV76" s="112"/>
      <c r="CW76" s="112"/>
      <c r="CX76" s="112"/>
      <c r="CY76" s="112"/>
      <c r="CZ76" s="112"/>
      <c r="DA76" s="112"/>
      <c r="DB76" s="112"/>
      <c r="DC76" s="112"/>
      <c r="DD76" s="112"/>
      <c r="DE76" s="112"/>
      <c r="DF76" s="112"/>
      <c r="DG76" s="112"/>
      <c r="DH76" s="112"/>
      <c r="DI76" s="112"/>
      <c r="DJ76" s="112"/>
      <c r="DK76" s="112"/>
      <c r="DL76" s="112"/>
      <c r="DM76" s="112"/>
      <c r="DN76" s="112"/>
      <c r="DO76" s="112"/>
      <c r="DP76" s="112"/>
      <c r="DQ76" s="112"/>
      <c r="DR76" s="112"/>
      <c r="DS76" s="112"/>
      <c r="DT76" s="112"/>
      <c r="DU76" s="112"/>
      <c r="DV76" s="112"/>
      <c r="DW76" s="112"/>
      <c r="DX76" s="112"/>
      <c r="DY76" s="112"/>
      <c r="DZ76" s="112"/>
      <c r="EA76" s="112"/>
      <c r="EB76" s="112"/>
      <c r="EC76" s="112"/>
      <c r="ED76" s="112"/>
      <c r="EE76" s="112"/>
      <c r="EF76" s="112"/>
      <c r="EG76" s="112"/>
    </row>
    <row r="77" spans="1:137" s="245" customFormat="1" ht="14.25" hidden="1">
      <c r="A77" s="76"/>
      <c r="B77" s="127" t="s">
        <v>13</v>
      </c>
      <c r="C77" s="125" t="s">
        <v>358</v>
      </c>
      <c r="D77" s="108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  <c r="AO77" s="112"/>
      <c r="AP77" s="112"/>
      <c r="AQ77" s="112"/>
      <c r="AR77" s="112"/>
      <c r="AS77" s="112"/>
      <c r="AT77" s="112"/>
      <c r="AU77" s="112"/>
      <c r="AV77" s="112"/>
      <c r="AW77" s="112"/>
      <c r="AX77" s="112"/>
      <c r="AY77" s="112"/>
      <c r="AZ77" s="112"/>
      <c r="BA77" s="112"/>
      <c r="BB77" s="112"/>
      <c r="BC77" s="112"/>
      <c r="BD77" s="112"/>
      <c r="BE77" s="112"/>
      <c r="BF77" s="112"/>
      <c r="BG77" s="112"/>
      <c r="BH77" s="112"/>
      <c r="BI77" s="112"/>
      <c r="BJ77" s="112"/>
      <c r="BK77" s="112"/>
      <c r="BL77" s="112"/>
      <c r="BM77" s="112"/>
      <c r="BN77" s="112"/>
      <c r="BO77" s="112"/>
      <c r="BP77" s="112"/>
      <c r="BQ77" s="112"/>
      <c r="BR77" s="112"/>
      <c r="BS77" s="112"/>
      <c r="BT77" s="112"/>
      <c r="BU77" s="112"/>
      <c r="BV77" s="112"/>
      <c r="BW77" s="112"/>
      <c r="BX77" s="112"/>
      <c r="BY77" s="112"/>
      <c r="BZ77" s="112"/>
      <c r="CA77" s="112"/>
      <c r="CB77" s="112"/>
      <c r="CC77" s="128"/>
      <c r="CD77" s="112"/>
      <c r="CE77" s="273"/>
      <c r="CF77" s="128">
        <v>0</v>
      </c>
      <c r="CG77" s="112"/>
      <c r="CH77" s="112"/>
      <c r="CI77" s="128">
        <v>0</v>
      </c>
      <c r="CJ77" s="112"/>
      <c r="CK77" s="128">
        <v>0</v>
      </c>
      <c r="CL77" s="112"/>
      <c r="CM77" s="112"/>
      <c r="CN77" s="112"/>
      <c r="CO77" s="112"/>
      <c r="CP77" s="112"/>
      <c r="CQ77" s="112"/>
      <c r="CR77" s="112"/>
      <c r="CS77" s="112"/>
      <c r="CT77" s="112"/>
      <c r="CU77" s="112"/>
      <c r="CV77" s="112"/>
      <c r="CW77" s="112"/>
      <c r="CX77" s="112"/>
      <c r="CY77" s="112"/>
      <c r="CZ77" s="112"/>
      <c r="DA77" s="112"/>
      <c r="DB77" s="112"/>
      <c r="DC77" s="112"/>
      <c r="DD77" s="112"/>
      <c r="DE77" s="112"/>
      <c r="DF77" s="112"/>
      <c r="DG77" s="112"/>
      <c r="DH77" s="112"/>
      <c r="DI77" s="112"/>
      <c r="DJ77" s="112"/>
      <c r="DK77" s="112"/>
      <c r="DL77" s="112"/>
      <c r="DM77" s="112"/>
      <c r="DN77" s="112"/>
      <c r="DO77" s="112"/>
      <c r="DP77" s="112"/>
      <c r="DQ77" s="112"/>
      <c r="DR77" s="112"/>
      <c r="DS77" s="112"/>
      <c r="DT77" s="112"/>
      <c r="DU77" s="112"/>
      <c r="DV77" s="112"/>
      <c r="DW77" s="112"/>
      <c r="DX77" s="112"/>
      <c r="DY77" s="112"/>
      <c r="DZ77" s="112"/>
      <c r="EA77" s="112"/>
      <c r="EB77" s="112"/>
      <c r="EC77" s="112"/>
      <c r="ED77" s="112"/>
      <c r="EE77" s="112"/>
      <c r="EF77" s="112"/>
      <c r="EG77" s="112"/>
    </row>
    <row r="78" spans="1:137" s="245" customFormat="1" ht="14.25" hidden="1">
      <c r="A78" s="76"/>
      <c r="B78" s="127" t="s">
        <v>19</v>
      </c>
      <c r="C78" s="125" t="s">
        <v>359</v>
      </c>
      <c r="D78" s="108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N78" s="112"/>
      <c r="AO78" s="112"/>
      <c r="AP78" s="112"/>
      <c r="AQ78" s="112"/>
      <c r="AR78" s="112"/>
      <c r="AS78" s="112"/>
      <c r="AT78" s="112"/>
      <c r="AU78" s="112"/>
      <c r="AV78" s="112"/>
      <c r="AW78" s="112"/>
      <c r="AX78" s="112"/>
      <c r="AY78" s="112"/>
      <c r="AZ78" s="112"/>
      <c r="BA78" s="112"/>
      <c r="BB78" s="112"/>
      <c r="BC78" s="112"/>
      <c r="BD78" s="112"/>
      <c r="BE78" s="112"/>
      <c r="BF78" s="112"/>
      <c r="BG78" s="112"/>
      <c r="BH78" s="112"/>
      <c r="BI78" s="112"/>
      <c r="BJ78" s="112"/>
      <c r="BK78" s="112"/>
      <c r="BL78" s="112"/>
      <c r="BM78" s="112"/>
      <c r="BN78" s="112"/>
      <c r="BO78" s="112"/>
      <c r="BP78" s="112"/>
      <c r="BQ78" s="112"/>
      <c r="BR78" s="112"/>
      <c r="BS78" s="112"/>
      <c r="BT78" s="112"/>
      <c r="BU78" s="112"/>
      <c r="BV78" s="112"/>
      <c r="BW78" s="112"/>
      <c r="BX78" s="112"/>
      <c r="BY78" s="112"/>
      <c r="BZ78" s="112"/>
      <c r="CA78" s="112"/>
      <c r="CB78" s="112"/>
      <c r="CC78" s="128"/>
      <c r="CD78" s="112"/>
      <c r="CE78" s="273"/>
      <c r="CF78" s="128">
        <v>0</v>
      </c>
      <c r="CG78" s="112"/>
      <c r="CH78" s="112"/>
      <c r="CI78" s="128">
        <v>0</v>
      </c>
      <c r="CJ78" s="112"/>
      <c r="CK78" s="128">
        <v>0</v>
      </c>
      <c r="CL78" s="112"/>
      <c r="CM78" s="112"/>
      <c r="CN78" s="112"/>
      <c r="CO78" s="112"/>
      <c r="CP78" s="112"/>
      <c r="CQ78" s="112"/>
      <c r="CR78" s="112"/>
      <c r="CS78" s="112"/>
      <c r="CT78" s="112"/>
      <c r="CU78" s="112"/>
      <c r="CV78" s="112"/>
      <c r="CW78" s="112"/>
      <c r="CX78" s="112"/>
      <c r="CY78" s="112"/>
      <c r="CZ78" s="112"/>
      <c r="DA78" s="112"/>
      <c r="DB78" s="112"/>
      <c r="DC78" s="112"/>
      <c r="DD78" s="112"/>
      <c r="DE78" s="112"/>
      <c r="DF78" s="112"/>
      <c r="DG78" s="112"/>
      <c r="DH78" s="112"/>
      <c r="DI78" s="112"/>
      <c r="DJ78" s="112"/>
      <c r="DK78" s="112"/>
      <c r="DL78" s="112"/>
      <c r="DM78" s="112"/>
      <c r="DN78" s="112"/>
      <c r="DO78" s="112"/>
      <c r="DP78" s="112"/>
      <c r="DQ78" s="112"/>
      <c r="DR78" s="112"/>
      <c r="DS78" s="112"/>
      <c r="DT78" s="112"/>
      <c r="DU78" s="112"/>
      <c r="DV78" s="112"/>
      <c r="DW78" s="112"/>
      <c r="DX78" s="112"/>
      <c r="DY78" s="112"/>
      <c r="DZ78" s="112"/>
      <c r="EA78" s="112"/>
      <c r="EB78" s="112"/>
      <c r="EC78" s="112"/>
      <c r="ED78" s="112"/>
      <c r="EE78" s="112"/>
      <c r="EF78" s="112"/>
      <c r="EG78" s="112"/>
    </row>
    <row r="79" spans="1:137" s="245" customFormat="1" ht="14.25" hidden="1">
      <c r="A79" s="76"/>
      <c r="B79" s="127" t="s">
        <v>21</v>
      </c>
      <c r="C79" s="125" t="s">
        <v>240</v>
      </c>
      <c r="D79" s="108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  <c r="AR79" s="112"/>
      <c r="AS79" s="112"/>
      <c r="AT79" s="112"/>
      <c r="AU79" s="112"/>
      <c r="AV79" s="112"/>
      <c r="AW79" s="112"/>
      <c r="AX79" s="112"/>
      <c r="AY79" s="112"/>
      <c r="AZ79" s="112"/>
      <c r="BA79" s="112"/>
      <c r="BB79" s="112"/>
      <c r="BC79" s="112"/>
      <c r="BD79" s="112"/>
      <c r="BE79" s="112"/>
      <c r="BF79" s="112"/>
      <c r="BG79" s="112"/>
      <c r="BH79" s="112"/>
      <c r="BI79" s="112"/>
      <c r="BJ79" s="112"/>
      <c r="BK79" s="112"/>
      <c r="BL79" s="112"/>
      <c r="BM79" s="112"/>
      <c r="BN79" s="112"/>
      <c r="BO79" s="112"/>
      <c r="BP79" s="112"/>
      <c r="BQ79" s="112"/>
      <c r="BR79" s="112"/>
      <c r="BS79" s="112"/>
      <c r="BT79" s="112"/>
      <c r="BU79" s="112"/>
      <c r="BV79" s="112"/>
      <c r="BW79" s="112"/>
      <c r="BX79" s="112"/>
      <c r="BY79" s="112"/>
      <c r="BZ79" s="112"/>
      <c r="CA79" s="112"/>
      <c r="CB79" s="112"/>
      <c r="CC79" s="128"/>
      <c r="CD79" s="112"/>
      <c r="CE79" s="273"/>
      <c r="CF79" s="128">
        <v>0</v>
      </c>
      <c r="CG79" s="112"/>
      <c r="CH79" s="112"/>
      <c r="CI79" s="128">
        <v>0</v>
      </c>
      <c r="CJ79" s="112"/>
      <c r="CK79" s="128">
        <v>0</v>
      </c>
      <c r="CL79" s="112"/>
      <c r="CM79" s="112"/>
      <c r="CN79" s="112"/>
      <c r="CO79" s="112"/>
      <c r="CP79" s="112"/>
      <c r="CQ79" s="112"/>
      <c r="CR79" s="112"/>
      <c r="CS79" s="112"/>
      <c r="CT79" s="112"/>
      <c r="CU79" s="112"/>
      <c r="CV79" s="112"/>
      <c r="CW79" s="112"/>
      <c r="CX79" s="112"/>
      <c r="CY79" s="112"/>
      <c r="CZ79" s="112"/>
      <c r="DA79" s="112"/>
      <c r="DB79" s="112"/>
      <c r="DC79" s="112"/>
      <c r="DD79" s="112"/>
      <c r="DE79" s="112"/>
      <c r="DF79" s="112"/>
      <c r="DG79" s="112"/>
      <c r="DH79" s="112"/>
      <c r="DI79" s="112"/>
      <c r="DJ79" s="112"/>
      <c r="DK79" s="112"/>
      <c r="DL79" s="112"/>
      <c r="DM79" s="112"/>
      <c r="DN79" s="112"/>
      <c r="DO79" s="112"/>
      <c r="DP79" s="112"/>
      <c r="DQ79" s="112"/>
      <c r="DR79" s="112"/>
      <c r="DS79" s="112"/>
      <c r="DT79" s="112"/>
      <c r="DU79" s="112"/>
      <c r="DV79" s="112"/>
      <c r="DW79" s="112"/>
      <c r="DX79" s="112"/>
      <c r="DY79" s="112"/>
      <c r="DZ79" s="112"/>
      <c r="EA79" s="112"/>
      <c r="EB79" s="112"/>
      <c r="EC79" s="112"/>
      <c r="ED79" s="112"/>
      <c r="EE79" s="112"/>
      <c r="EF79" s="112"/>
      <c r="EG79" s="112"/>
    </row>
    <row r="80" spans="1:137" s="245" customFormat="1" ht="12.75" hidden="1">
      <c r="A80" s="76"/>
      <c r="B80" s="73"/>
      <c r="C80" s="98"/>
      <c r="D80" s="108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2"/>
      <c r="AS80" s="112"/>
      <c r="AT80" s="112"/>
      <c r="AU80" s="112"/>
      <c r="AV80" s="112"/>
      <c r="AW80" s="112"/>
      <c r="AX80" s="112"/>
      <c r="AY80" s="112"/>
      <c r="AZ80" s="112"/>
      <c r="BA80" s="112"/>
      <c r="BB80" s="112"/>
      <c r="BC80" s="112"/>
      <c r="BD80" s="112"/>
      <c r="BE80" s="112"/>
      <c r="BF80" s="112"/>
      <c r="BG80" s="112"/>
      <c r="BH80" s="112"/>
      <c r="BI80" s="112"/>
      <c r="BJ80" s="112"/>
      <c r="BK80" s="112"/>
      <c r="BL80" s="112"/>
      <c r="BM80" s="112"/>
      <c r="BN80" s="112"/>
      <c r="BO80" s="112"/>
      <c r="BP80" s="112"/>
      <c r="BQ80" s="112"/>
      <c r="BR80" s="112"/>
      <c r="BS80" s="112"/>
      <c r="BT80" s="112"/>
      <c r="BU80" s="112"/>
      <c r="BV80" s="112"/>
      <c r="BW80" s="112"/>
      <c r="BX80" s="112"/>
      <c r="BY80" s="112"/>
      <c r="BZ80" s="112"/>
      <c r="CA80" s="112"/>
      <c r="CB80" s="112"/>
      <c r="CC80" s="128"/>
      <c r="CD80" s="112"/>
      <c r="CE80" s="273"/>
      <c r="CF80" s="128"/>
      <c r="CG80" s="112"/>
      <c r="CH80" s="112"/>
      <c r="CI80" s="128"/>
      <c r="CJ80" s="112"/>
      <c r="CK80" s="128"/>
      <c r="CL80" s="112"/>
      <c r="CM80" s="112"/>
      <c r="CN80" s="112"/>
      <c r="CO80" s="112"/>
      <c r="CP80" s="112"/>
      <c r="CQ80" s="112"/>
      <c r="CR80" s="112"/>
      <c r="CS80" s="112"/>
      <c r="CT80" s="112"/>
      <c r="CU80" s="112"/>
      <c r="CV80" s="112"/>
      <c r="CW80" s="112"/>
      <c r="CX80" s="112"/>
      <c r="CY80" s="112"/>
      <c r="CZ80" s="112"/>
      <c r="DA80" s="112"/>
      <c r="DB80" s="112"/>
      <c r="DC80" s="112"/>
      <c r="DD80" s="112"/>
      <c r="DE80" s="112"/>
      <c r="DF80" s="112"/>
      <c r="DG80" s="112"/>
      <c r="DH80" s="112"/>
      <c r="DI80" s="112"/>
      <c r="DJ80" s="112"/>
      <c r="DK80" s="112"/>
      <c r="DL80" s="112"/>
      <c r="DM80" s="112"/>
      <c r="DN80" s="112"/>
      <c r="DO80" s="112"/>
      <c r="DP80" s="112"/>
      <c r="DQ80" s="112"/>
      <c r="DR80" s="112"/>
      <c r="DS80" s="112"/>
      <c r="DT80" s="112"/>
      <c r="DU80" s="112"/>
      <c r="DV80" s="112"/>
      <c r="DW80" s="112"/>
      <c r="DX80" s="112"/>
      <c r="DY80" s="112"/>
      <c r="DZ80" s="112"/>
      <c r="EA80" s="112"/>
      <c r="EB80" s="112"/>
      <c r="EC80" s="112"/>
      <c r="ED80" s="112"/>
      <c r="EE80" s="112"/>
      <c r="EF80" s="112"/>
      <c r="EG80" s="112"/>
    </row>
    <row r="81" spans="1:137" s="245" customFormat="1" ht="15.75">
      <c r="A81" s="76"/>
      <c r="B81" s="126" t="s">
        <v>392</v>
      </c>
      <c r="C81" s="124" t="s">
        <v>360</v>
      </c>
      <c r="D81" s="108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2"/>
      <c r="AS81" s="112"/>
      <c r="AT81" s="112"/>
      <c r="AU81" s="112"/>
      <c r="AV81" s="112"/>
      <c r="AW81" s="112"/>
      <c r="AX81" s="112"/>
      <c r="AY81" s="112"/>
      <c r="AZ81" s="112"/>
      <c r="BA81" s="112"/>
      <c r="BB81" s="112"/>
      <c r="BC81" s="112"/>
      <c r="BD81" s="112"/>
      <c r="BE81" s="112"/>
      <c r="BF81" s="112"/>
      <c r="BG81" s="112"/>
      <c r="BH81" s="112"/>
      <c r="BI81" s="112"/>
      <c r="BJ81" s="112"/>
      <c r="BK81" s="112"/>
      <c r="BL81" s="112"/>
      <c r="BM81" s="112"/>
      <c r="BN81" s="112"/>
      <c r="BO81" s="112"/>
      <c r="BP81" s="112"/>
      <c r="BQ81" s="112"/>
      <c r="BR81" s="112"/>
      <c r="BS81" s="112"/>
      <c r="BT81" s="112"/>
      <c r="BU81" s="112"/>
      <c r="BV81" s="112"/>
      <c r="BW81" s="112"/>
      <c r="BX81" s="112"/>
      <c r="BY81" s="112"/>
      <c r="BZ81" s="112"/>
      <c r="CA81" s="112"/>
      <c r="CB81" s="112"/>
      <c r="CC81" s="128"/>
      <c r="CD81" s="112"/>
      <c r="CE81" s="273"/>
      <c r="CF81" s="128"/>
      <c r="CG81" s="112"/>
      <c r="CH81" s="112"/>
      <c r="CI81" s="128"/>
      <c r="CJ81" s="112"/>
      <c r="CK81" s="128"/>
      <c r="CL81" s="112"/>
      <c r="CM81" s="112"/>
      <c r="CN81" s="112"/>
      <c r="CO81" s="112"/>
      <c r="CP81" s="112"/>
      <c r="CQ81" s="112"/>
      <c r="CR81" s="112"/>
      <c r="CS81" s="112"/>
      <c r="CT81" s="112"/>
      <c r="CU81" s="112"/>
      <c r="CV81" s="112"/>
      <c r="CW81" s="112"/>
      <c r="CX81" s="112"/>
      <c r="CY81" s="112"/>
      <c r="CZ81" s="112"/>
      <c r="DA81" s="112"/>
      <c r="DB81" s="112"/>
      <c r="DC81" s="112"/>
      <c r="DD81" s="112"/>
      <c r="DE81" s="112"/>
      <c r="DF81" s="112"/>
      <c r="DG81" s="112"/>
      <c r="DH81" s="112"/>
      <c r="DI81" s="112"/>
      <c r="DJ81" s="112"/>
      <c r="DK81" s="112"/>
      <c r="DL81" s="112"/>
      <c r="DM81" s="112"/>
      <c r="DN81" s="112"/>
      <c r="DO81" s="112"/>
      <c r="DP81" s="112"/>
      <c r="DQ81" s="112"/>
      <c r="DR81" s="112"/>
      <c r="DS81" s="112"/>
      <c r="DT81" s="112"/>
      <c r="DU81" s="112"/>
      <c r="DV81" s="112"/>
      <c r="DW81" s="112"/>
      <c r="DX81" s="112"/>
      <c r="DY81" s="112"/>
      <c r="DZ81" s="112"/>
      <c r="EA81" s="112"/>
      <c r="EB81" s="112"/>
      <c r="EC81" s="112"/>
      <c r="ED81" s="112"/>
      <c r="EE81" s="112"/>
      <c r="EF81" s="112"/>
      <c r="EG81" s="112"/>
    </row>
    <row r="82" spans="1:137" s="245" customFormat="1" ht="14.25">
      <c r="A82" s="76"/>
      <c r="B82" s="127" t="s">
        <v>8</v>
      </c>
      <c r="C82" s="125" t="s">
        <v>245</v>
      </c>
      <c r="D82" s="108"/>
      <c r="E82" s="112">
        <v>52800</v>
      </c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>
        <v>55900</v>
      </c>
      <c r="Z82" s="112">
        <v>0</v>
      </c>
      <c r="AA82" s="112">
        <v>0</v>
      </c>
      <c r="AB82" s="112"/>
      <c r="AC82" s="112"/>
      <c r="AD82" s="112"/>
      <c r="AE82" s="112">
        <v>66000</v>
      </c>
      <c r="AF82" s="112"/>
      <c r="AG82" s="112"/>
      <c r="AH82" s="112"/>
      <c r="AI82" s="112">
        <v>58600</v>
      </c>
      <c r="AJ82" s="112">
        <v>58600</v>
      </c>
      <c r="AK82" s="112">
        <v>57900</v>
      </c>
      <c r="AL82" s="112">
        <v>57900</v>
      </c>
      <c r="AM82" s="112">
        <v>59000</v>
      </c>
      <c r="AN82" s="112"/>
      <c r="AO82" s="112">
        <v>59000</v>
      </c>
      <c r="AP82" s="112"/>
      <c r="AQ82" s="112"/>
      <c r="AR82" s="112"/>
      <c r="AS82" s="112">
        <v>69900</v>
      </c>
      <c r="AT82" s="112"/>
      <c r="AU82" s="112"/>
      <c r="AV82" s="112">
        <v>66300</v>
      </c>
      <c r="AW82" s="112">
        <v>66300</v>
      </c>
      <c r="AX82" s="112"/>
      <c r="AY82" s="112"/>
      <c r="AZ82" s="112"/>
      <c r="BA82" s="340">
        <v>107100</v>
      </c>
      <c r="BB82" s="340">
        <v>124500</v>
      </c>
      <c r="BC82" s="340">
        <v>121500</v>
      </c>
      <c r="BD82" s="340">
        <v>140200</v>
      </c>
      <c r="BE82" s="340">
        <v>171900</v>
      </c>
      <c r="BF82" s="340">
        <v>197900</v>
      </c>
      <c r="BG82" s="340">
        <v>166200</v>
      </c>
      <c r="BH82" s="340">
        <v>175300</v>
      </c>
      <c r="BI82" s="340">
        <v>181600</v>
      </c>
      <c r="BJ82" s="340">
        <v>180500</v>
      </c>
      <c r="BK82" s="340">
        <v>212300</v>
      </c>
      <c r="BL82" s="340">
        <v>228800</v>
      </c>
      <c r="BM82" s="340">
        <v>221500</v>
      </c>
      <c r="BN82" s="340">
        <v>176500</v>
      </c>
      <c r="BO82" s="340">
        <v>178000</v>
      </c>
      <c r="BP82" s="340">
        <v>160400</v>
      </c>
      <c r="BQ82" s="340">
        <v>174000</v>
      </c>
      <c r="BR82" s="340">
        <v>166300</v>
      </c>
      <c r="BS82" s="340">
        <v>157800</v>
      </c>
      <c r="BT82" s="340">
        <v>163500</v>
      </c>
      <c r="BU82" s="340">
        <v>144500</v>
      </c>
      <c r="BV82" s="340">
        <v>136700</v>
      </c>
      <c r="BW82" s="340">
        <v>131100</v>
      </c>
      <c r="BX82" s="340">
        <v>111100</v>
      </c>
      <c r="BY82" s="340">
        <v>109800</v>
      </c>
      <c r="BZ82" s="340">
        <v>104200</v>
      </c>
      <c r="CA82" s="340">
        <v>107300</v>
      </c>
      <c r="CB82" s="340">
        <v>107300</v>
      </c>
      <c r="CC82" s="340">
        <v>98000</v>
      </c>
      <c r="CD82" s="340">
        <v>97700</v>
      </c>
      <c r="CE82" s="341">
        <v>90300</v>
      </c>
      <c r="CF82" s="340">
        <v>88700</v>
      </c>
      <c r="CG82" s="340">
        <v>83657</v>
      </c>
      <c r="CH82" s="340">
        <v>76145</v>
      </c>
      <c r="CI82" s="340">
        <v>72134</v>
      </c>
      <c r="CJ82" s="340">
        <v>68926</v>
      </c>
      <c r="CK82" s="340">
        <v>63400</v>
      </c>
      <c r="CL82" s="340">
        <v>68900</v>
      </c>
      <c r="CM82" s="340">
        <v>67900</v>
      </c>
      <c r="CN82" s="340">
        <v>80700</v>
      </c>
      <c r="CO82" s="340">
        <v>88400</v>
      </c>
      <c r="CP82" s="340">
        <v>88200</v>
      </c>
      <c r="CQ82" s="340">
        <v>91000</v>
      </c>
      <c r="CR82" s="340">
        <v>98900</v>
      </c>
      <c r="CS82" s="340">
        <v>106900</v>
      </c>
      <c r="CT82" s="340">
        <v>108300</v>
      </c>
      <c r="CU82" s="340">
        <v>125900</v>
      </c>
      <c r="CV82" s="340">
        <v>123700</v>
      </c>
      <c r="CW82" s="340">
        <v>139800</v>
      </c>
      <c r="CX82" s="340"/>
      <c r="CY82" s="340"/>
      <c r="CZ82" s="112"/>
      <c r="DA82" s="112"/>
      <c r="DB82" s="112"/>
      <c r="DC82" s="112"/>
      <c r="DD82" s="112"/>
      <c r="DE82" s="112"/>
      <c r="DF82" s="112"/>
      <c r="DG82" s="112"/>
      <c r="DH82" s="112"/>
      <c r="DI82" s="112"/>
      <c r="DJ82" s="112"/>
      <c r="DK82" s="112"/>
      <c r="DL82" s="112"/>
      <c r="DM82" s="112"/>
      <c r="DN82" s="112"/>
      <c r="DO82" s="112"/>
      <c r="DP82" s="112"/>
      <c r="DQ82" s="112"/>
      <c r="DR82" s="112"/>
      <c r="DS82" s="112"/>
      <c r="DT82" s="112"/>
      <c r="DU82" s="112"/>
      <c r="DV82" s="112"/>
      <c r="DW82" s="112"/>
      <c r="DX82" s="112"/>
      <c r="DY82" s="112"/>
      <c r="DZ82" s="112"/>
      <c r="EA82" s="112"/>
      <c r="EB82" s="112"/>
      <c r="EC82" s="112"/>
      <c r="ED82" s="112"/>
      <c r="EE82" s="112"/>
      <c r="EF82" s="112"/>
      <c r="EG82" s="112"/>
    </row>
    <row r="83" spans="1:137" s="245" customFormat="1" ht="14.25">
      <c r="A83" s="76"/>
      <c r="B83" s="127" t="s">
        <v>11</v>
      </c>
      <c r="C83" s="125" t="s">
        <v>246</v>
      </c>
      <c r="D83" s="108"/>
      <c r="E83" s="112">
        <v>1268.82</v>
      </c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>
        <v>1425.14</v>
      </c>
      <c r="Z83" s="112">
        <v>0</v>
      </c>
      <c r="AA83" s="112">
        <v>0</v>
      </c>
      <c r="AB83" s="112"/>
      <c r="AC83" s="112"/>
      <c r="AD83" s="112"/>
      <c r="AE83" s="112">
        <v>3317.41</v>
      </c>
      <c r="AF83" s="112"/>
      <c r="AG83" s="112"/>
      <c r="AH83" s="112"/>
      <c r="AI83" s="112">
        <v>3102.75</v>
      </c>
      <c r="AJ83" s="112">
        <v>3102.75</v>
      </c>
      <c r="AK83" s="112">
        <v>2993.64</v>
      </c>
      <c r="AL83" s="112">
        <v>2993.64</v>
      </c>
      <c r="AM83" s="112">
        <v>2891.41</v>
      </c>
      <c r="AN83" s="112"/>
      <c r="AO83" s="112">
        <v>2891.41</v>
      </c>
      <c r="AP83" s="112"/>
      <c r="AQ83" s="112"/>
      <c r="AR83" s="112"/>
      <c r="AS83" s="112">
        <v>1938.31</v>
      </c>
      <c r="AT83" s="112"/>
      <c r="AU83" s="112"/>
      <c r="AV83" s="112">
        <v>1516.42</v>
      </c>
      <c r="AW83" s="112">
        <v>1516.42</v>
      </c>
      <c r="AX83" s="112"/>
      <c r="AY83" s="112"/>
      <c r="AZ83" s="112"/>
      <c r="BA83" s="112">
        <v>1756.49</v>
      </c>
      <c r="BB83" s="112">
        <v>1566.66</v>
      </c>
      <c r="BC83" s="112">
        <v>1436.71</v>
      </c>
      <c r="BD83" s="112">
        <v>1545.07</v>
      </c>
      <c r="BE83" s="112">
        <v>1716.5</v>
      </c>
      <c r="BF83" s="112">
        <v>1794.76</v>
      </c>
      <c r="BG83" s="112">
        <v>1698.04</v>
      </c>
      <c r="BH83" s="112">
        <v>1655.52</v>
      </c>
      <c r="BI83" s="112">
        <v>1985.91</v>
      </c>
      <c r="BJ83" s="112">
        <v>2203.03</v>
      </c>
      <c r="BK83" s="112">
        <v>1996.81</v>
      </c>
      <c r="BL83" s="112">
        <v>2024.6</v>
      </c>
      <c r="BM83" s="112">
        <v>2889.92</v>
      </c>
      <c r="BN83" s="112">
        <v>2725.73</v>
      </c>
      <c r="BO83" s="112">
        <v>2762.56</v>
      </c>
      <c r="BP83" s="112">
        <v>3064.45</v>
      </c>
      <c r="BQ83" s="112">
        <v>2954.22</v>
      </c>
      <c r="BR83" s="112">
        <v>2806.47</v>
      </c>
      <c r="BS83" s="112">
        <v>2665.83</v>
      </c>
      <c r="BT83" s="112">
        <v>2550.15</v>
      </c>
      <c r="BU83" s="112">
        <v>2443.39</v>
      </c>
      <c r="BV83" s="112">
        <v>2662.27</v>
      </c>
      <c r="BW83" s="112">
        <v>2764.57</v>
      </c>
      <c r="BX83" s="112">
        <v>3038.87</v>
      </c>
      <c r="BY83" s="112">
        <v>3632.43</v>
      </c>
      <c r="BZ83" s="112">
        <v>4203.7</v>
      </c>
      <c r="CA83" s="112">
        <v>4570.15</v>
      </c>
      <c r="CB83" s="273">
        <v>4784.31</v>
      </c>
      <c r="CC83" s="273">
        <v>4726.05</v>
      </c>
      <c r="CD83" s="273">
        <v>4772.21</v>
      </c>
      <c r="CE83" s="273">
        <v>4495.37</v>
      </c>
      <c r="CF83" s="273">
        <v>4035.76</v>
      </c>
      <c r="CG83" s="273">
        <v>3827.61</v>
      </c>
      <c r="CH83" s="273">
        <v>33143.28</v>
      </c>
      <c r="CI83" s="273">
        <v>2892.46</v>
      </c>
      <c r="CJ83" s="112">
        <v>22637.34</v>
      </c>
      <c r="CK83" s="112">
        <v>1677.63</v>
      </c>
      <c r="CL83" s="112">
        <v>2003.71</v>
      </c>
      <c r="CM83" s="112">
        <v>1748.72</v>
      </c>
      <c r="CN83" s="112">
        <v>1602.87</v>
      </c>
      <c r="CO83" s="112">
        <v>1850.25</v>
      </c>
      <c r="CP83" s="112">
        <v>1721.26</v>
      </c>
      <c r="CQ83" s="112">
        <v>1642.2</v>
      </c>
      <c r="CR83" s="112">
        <v>2023.92</v>
      </c>
      <c r="CS83" s="112">
        <v>2210.95</v>
      </c>
      <c r="CT83" s="112">
        <v>2149.1</v>
      </c>
      <c r="CU83" s="112">
        <v>1946.99</v>
      </c>
      <c r="CV83" s="112">
        <v>2336.41</v>
      </c>
      <c r="CW83" s="112">
        <v>2190.66</v>
      </c>
      <c r="CX83" s="112"/>
      <c r="CY83" s="112"/>
      <c r="CZ83" s="112"/>
      <c r="DA83" s="112"/>
      <c r="DB83" s="112"/>
      <c r="DC83" s="112"/>
      <c r="DD83" s="112"/>
      <c r="DE83" s="112"/>
      <c r="DF83" s="112"/>
      <c r="DG83" s="112"/>
      <c r="DH83" s="112"/>
      <c r="DI83" s="112"/>
      <c r="DJ83" s="112"/>
      <c r="DK83" s="112"/>
      <c r="DL83" s="112"/>
      <c r="DM83" s="112"/>
      <c r="DN83" s="112"/>
      <c r="DO83" s="112"/>
      <c r="DP83" s="112"/>
      <c r="DQ83" s="112"/>
      <c r="DR83" s="112"/>
      <c r="DS83" s="112"/>
      <c r="DT83" s="112"/>
      <c r="DU83" s="112"/>
      <c r="DV83" s="112"/>
      <c r="DW83" s="112"/>
      <c r="DX83" s="112"/>
      <c r="DY83" s="112"/>
      <c r="DZ83" s="112"/>
      <c r="EA83" s="112"/>
      <c r="EB83" s="112"/>
      <c r="EC83" s="112"/>
      <c r="ED83" s="112"/>
      <c r="EE83" s="112"/>
      <c r="EF83" s="112"/>
      <c r="EG83" s="112"/>
    </row>
    <row r="84" spans="1:137" s="245" customFormat="1" ht="14.25">
      <c r="A84" s="76"/>
      <c r="B84" s="127" t="s">
        <v>13</v>
      </c>
      <c r="C84" s="125" t="s">
        <v>341</v>
      </c>
      <c r="D84" s="108"/>
      <c r="E84" s="112">
        <v>104050</v>
      </c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>
        <v>107950</v>
      </c>
      <c r="Z84" s="112">
        <v>0</v>
      </c>
      <c r="AA84" s="112">
        <v>0</v>
      </c>
      <c r="AB84" s="112"/>
      <c r="AC84" s="112"/>
      <c r="AD84" s="112"/>
      <c r="AE84" s="112">
        <v>109025</v>
      </c>
      <c r="AF84" s="112"/>
      <c r="AG84" s="112"/>
      <c r="AH84" s="112"/>
      <c r="AI84" s="112">
        <v>114325</v>
      </c>
      <c r="AJ84" s="112">
        <v>114325</v>
      </c>
      <c r="AK84" s="112">
        <v>93967</v>
      </c>
      <c r="AL84" s="112">
        <v>117325</v>
      </c>
      <c r="AM84" s="112">
        <v>117325</v>
      </c>
      <c r="AN84" s="112"/>
      <c r="AO84" s="112">
        <v>117325</v>
      </c>
      <c r="AP84" s="112"/>
      <c r="AQ84" s="112"/>
      <c r="AR84" s="112"/>
      <c r="AS84" s="112">
        <v>124650</v>
      </c>
      <c r="AT84" s="112"/>
      <c r="AU84" s="112"/>
      <c r="AV84" s="112">
        <v>117050</v>
      </c>
      <c r="AW84" s="112">
        <v>117050</v>
      </c>
      <c r="AX84" s="112"/>
      <c r="AY84" s="112"/>
      <c r="AZ84" s="112"/>
      <c r="BA84" s="340">
        <v>140300</v>
      </c>
      <c r="BB84" s="340">
        <v>146300</v>
      </c>
      <c r="BC84" s="340">
        <v>147800</v>
      </c>
      <c r="BD84" s="340">
        <v>148800</v>
      </c>
      <c r="BE84" s="340">
        <v>161800</v>
      </c>
      <c r="BF84" s="340">
        <v>161800</v>
      </c>
      <c r="BG84" s="340">
        <v>153300</v>
      </c>
      <c r="BH84" s="340">
        <v>153800</v>
      </c>
      <c r="BI84" s="340">
        <v>155300</v>
      </c>
      <c r="BJ84" s="340">
        <v>154800</v>
      </c>
      <c r="BK84" s="340">
        <v>166300</v>
      </c>
      <c r="BL84" s="340">
        <v>162300</v>
      </c>
      <c r="BM84" s="340">
        <v>166300</v>
      </c>
      <c r="BN84" s="340">
        <v>162900</v>
      </c>
      <c r="BO84" s="340">
        <v>162900</v>
      </c>
      <c r="BP84" s="340">
        <v>160400</v>
      </c>
      <c r="BQ84" s="340">
        <v>159400</v>
      </c>
      <c r="BR84" s="340">
        <v>155900</v>
      </c>
      <c r="BS84" s="340">
        <v>152900</v>
      </c>
      <c r="BT84" s="340">
        <v>155900</v>
      </c>
      <c r="BU84" s="340">
        <v>148900</v>
      </c>
      <c r="BV84" s="340">
        <v>145900</v>
      </c>
      <c r="BW84" s="340">
        <v>147400</v>
      </c>
      <c r="BX84" s="340">
        <v>144900</v>
      </c>
      <c r="BY84" s="340">
        <v>141400</v>
      </c>
      <c r="BZ84" s="340">
        <v>143400</v>
      </c>
      <c r="CA84" s="340">
        <v>141317</v>
      </c>
      <c r="CB84" s="341" t="s">
        <v>806</v>
      </c>
      <c r="CC84" s="341" t="s">
        <v>807</v>
      </c>
      <c r="CD84" s="341" t="s">
        <v>808</v>
      </c>
      <c r="CE84" s="341" t="s">
        <v>809</v>
      </c>
      <c r="CF84" s="341">
        <v>178400</v>
      </c>
      <c r="CG84" s="341" t="s">
        <v>807</v>
      </c>
      <c r="CH84" s="341">
        <v>159465</v>
      </c>
      <c r="CI84" s="341">
        <v>151836</v>
      </c>
      <c r="CJ84" s="345">
        <v>141398</v>
      </c>
      <c r="CK84" s="340">
        <v>131900</v>
      </c>
      <c r="CL84" s="340">
        <v>128400</v>
      </c>
      <c r="CM84" s="340">
        <v>128400</v>
      </c>
      <c r="CN84" s="340">
        <v>128400</v>
      </c>
      <c r="CO84" s="340">
        <v>131400</v>
      </c>
      <c r="CP84" s="340">
        <v>126900</v>
      </c>
      <c r="CQ84" s="340">
        <v>132400</v>
      </c>
      <c r="CR84" s="340">
        <v>144650</v>
      </c>
      <c r="CS84" s="340">
        <v>150650</v>
      </c>
      <c r="CT84" s="340">
        <v>146650</v>
      </c>
      <c r="CU84" s="340">
        <v>148150</v>
      </c>
      <c r="CV84" s="340">
        <v>151150</v>
      </c>
      <c r="CW84" s="340">
        <v>162650</v>
      </c>
      <c r="CX84" s="340"/>
      <c r="CY84" s="112"/>
      <c r="CZ84" s="112"/>
      <c r="DA84" s="112"/>
      <c r="DB84" s="112"/>
      <c r="DC84" s="112"/>
      <c r="DD84" s="112"/>
      <c r="DE84" s="112"/>
      <c r="DF84" s="112"/>
      <c r="DG84" s="112"/>
      <c r="DH84" s="112"/>
      <c r="DI84" s="112"/>
      <c r="DJ84" s="112"/>
      <c r="DK84" s="112"/>
      <c r="DL84" s="112"/>
      <c r="DM84" s="112"/>
      <c r="DN84" s="112"/>
      <c r="DO84" s="112"/>
      <c r="DP84" s="112"/>
      <c r="DQ84" s="112"/>
      <c r="DR84" s="112"/>
      <c r="DS84" s="112"/>
      <c r="DT84" s="112"/>
      <c r="DU84" s="112"/>
      <c r="DV84" s="112"/>
      <c r="DW84" s="112"/>
      <c r="DX84" s="112"/>
      <c r="DY84" s="112"/>
      <c r="DZ84" s="112"/>
      <c r="EA84" s="112"/>
      <c r="EB84" s="112"/>
      <c r="EC84" s="112"/>
      <c r="ED84" s="112"/>
      <c r="EE84" s="112"/>
      <c r="EF84" s="112"/>
      <c r="EG84" s="112"/>
    </row>
    <row r="85" spans="1:137" s="245" customFormat="1" ht="14.25">
      <c r="A85" s="76"/>
      <c r="B85" s="127" t="s">
        <v>19</v>
      </c>
      <c r="C85" s="125" t="s">
        <v>848</v>
      </c>
      <c r="D85" s="108"/>
      <c r="E85" s="112">
        <v>957.5</v>
      </c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>
        <v>942.5</v>
      </c>
      <c r="Z85" s="112">
        <v>0</v>
      </c>
      <c r="AA85" s="112">
        <v>0</v>
      </c>
      <c r="AB85" s="112"/>
      <c r="AC85" s="112"/>
      <c r="AD85" s="112"/>
      <c r="AE85" s="112">
        <v>942.5</v>
      </c>
      <c r="AF85" s="112"/>
      <c r="AG85" s="112"/>
      <c r="AH85" s="112"/>
      <c r="AI85" s="112">
        <v>1217.5</v>
      </c>
      <c r="AJ85" s="112">
        <v>1217.5</v>
      </c>
      <c r="AK85" s="112">
        <v>1217.5</v>
      </c>
      <c r="AL85" s="112">
        <v>461.45</v>
      </c>
      <c r="AM85" s="112">
        <v>1217.5</v>
      </c>
      <c r="AN85" s="112"/>
      <c r="AO85" s="112">
        <v>1217.5</v>
      </c>
      <c r="AP85" s="112"/>
      <c r="AQ85" s="112"/>
      <c r="AR85" s="112"/>
      <c r="AS85" s="112">
        <v>1575</v>
      </c>
      <c r="AT85" s="112"/>
      <c r="AU85" s="112"/>
      <c r="AV85" s="112">
        <v>1575</v>
      </c>
      <c r="AW85" s="112">
        <v>1575</v>
      </c>
      <c r="AX85" s="112"/>
      <c r="AY85" s="112"/>
      <c r="AZ85" s="112"/>
      <c r="BA85" s="340">
        <v>1575</v>
      </c>
      <c r="BB85" s="340">
        <v>1575</v>
      </c>
      <c r="BC85" s="340">
        <v>1575</v>
      </c>
      <c r="BD85" s="340">
        <v>1575</v>
      </c>
      <c r="BE85" s="340">
        <v>1575</v>
      </c>
      <c r="BF85" s="340">
        <v>1675</v>
      </c>
      <c r="BG85" s="340">
        <v>1725</v>
      </c>
      <c r="BH85" s="340">
        <v>1725</v>
      </c>
      <c r="BI85" s="340">
        <v>1725</v>
      </c>
      <c r="BJ85" s="340">
        <v>1725</v>
      </c>
      <c r="BK85" s="340">
        <v>1725</v>
      </c>
      <c r="BL85" s="340">
        <v>1725</v>
      </c>
      <c r="BM85" s="340">
        <v>1725</v>
      </c>
      <c r="BN85" s="340">
        <v>1725</v>
      </c>
      <c r="BO85" s="340">
        <v>1725</v>
      </c>
      <c r="BP85" s="340">
        <v>1725</v>
      </c>
      <c r="BQ85" s="340">
        <v>1725</v>
      </c>
      <c r="BR85" s="340">
        <v>1725</v>
      </c>
      <c r="BS85" s="340">
        <v>1725</v>
      </c>
      <c r="BT85" s="340">
        <v>1725</v>
      </c>
      <c r="BU85" s="340">
        <v>1725</v>
      </c>
      <c r="BV85" s="340">
        <v>1725</v>
      </c>
      <c r="BW85" s="340">
        <v>1725</v>
      </c>
      <c r="BX85" s="340">
        <v>1725</v>
      </c>
      <c r="BY85" s="340">
        <v>1725</v>
      </c>
      <c r="BZ85" s="340">
        <v>1725</v>
      </c>
      <c r="CA85" s="340">
        <v>1725</v>
      </c>
      <c r="CB85" s="341">
        <v>1725</v>
      </c>
      <c r="CC85" s="341">
        <v>1725</v>
      </c>
      <c r="CD85" s="341">
        <v>1725</v>
      </c>
      <c r="CE85" s="341">
        <v>1725</v>
      </c>
      <c r="CF85" s="341">
        <v>1725</v>
      </c>
      <c r="CG85" s="341">
        <v>1725</v>
      </c>
      <c r="CH85" s="341">
        <v>1725</v>
      </c>
      <c r="CI85" s="341">
        <v>1846</v>
      </c>
      <c r="CJ85" s="340">
        <v>1893</v>
      </c>
      <c r="CK85" s="340">
        <v>1975</v>
      </c>
      <c r="CL85" s="340">
        <v>1975</v>
      </c>
      <c r="CM85" s="340">
        <v>1975</v>
      </c>
      <c r="CN85" s="340">
        <v>2025</v>
      </c>
      <c r="CO85" s="340">
        <v>2025</v>
      </c>
      <c r="CP85" s="340">
        <v>2025</v>
      </c>
      <c r="CQ85" s="340">
        <v>2275</v>
      </c>
      <c r="CR85" s="340">
        <v>2275</v>
      </c>
      <c r="CS85" s="340">
        <v>2275</v>
      </c>
      <c r="CT85" s="340">
        <v>2275</v>
      </c>
      <c r="CU85" s="340">
        <v>2275</v>
      </c>
      <c r="CV85" s="340">
        <v>2275</v>
      </c>
      <c r="CW85" s="340">
        <v>2409</v>
      </c>
      <c r="CX85" s="340"/>
      <c r="CY85" s="112"/>
      <c r="CZ85" s="112"/>
      <c r="DA85" s="112"/>
      <c r="DB85" s="112"/>
      <c r="DC85" s="112"/>
      <c r="DD85" s="112"/>
      <c r="DE85" s="112"/>
      <c r="DF85" s="112"/>
      <c r="DG85" s="112"/>
      <c r="DH85" s="112"/>
      <c r="DI85" s="112"/>
      <c r="DJ85" s="112"/>
      <c r="DK85" s="112"/>
      <c r="DL85" s="112"/>
      <c r="DM85" s="112"/>
      <c r="DN85" s="112"/>
      <c r="DO85" s="112"/>
      <c r="DP85" s="112"/>
      <c r="DQ85" s="112"/>
      <c r="DR85" s="112"/>
      <c r="DS85" s="112"/>
      <c r="DT85" s="112"/>
      <c r="DU85" s="112"/>
      <c r="DV85" s="112"/>
      <c r="DW85" s="112"/>
      <c r="DX85" s="112"/>
      <c r="DY85" s="112"/>
      <c r="DZ85" s="112"/>
      <c r="EA85" s="112"/>
      <c r="EB85" s="112"/>
      <c r="EC85" s="112"/>
      <c r="ED85" s="112"/>
      <c r="EE85" s="112"/>
      <c r="EF85" s="112"/>
      <c r="EG85" s="112"/>
    </row>
    <row r="86" spans="1:137" s="245" customFormat="1" ht="14.25">
      <c r="A86" s="76"/>
      <c r="B86" s="127" t="s">
        <v>21</v>
      </c>
      <c r="C86" s="125" t="s">
        <v>849</v>
      </c>
      <c r="D86" s="108"/>
      <c r="E86" s="112">
        <v>450.12</v>
      </c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>
        <v>499</v>
      </c>
      <c r="Z86" s="112">
        <v>0</v>
      </c>
      <c r="AA86" s="112">
        <v>0</v>
      </c>
      <c r="AB86" s="112"/>
      <c r="AC86" s="112"/>
      <c r="AD86" s="112"/>
      <c r="AE86" s="112">
        <v>366.67</v>
      </c>
      <c r="AF86" s="112"/>
      <c r="AG86" s="112"/>
      <c r="AH86" s="112"/>
      <c r="AI86" s="112">
        <v>462.51</v>
      </c>
      <c r="AJ86" s="112">
        <v>462.51</v>
      </c>
      <c r="AK86" s="112">
        <v>461.51</v>
      </c>
      <c r="AL86" s="112">
        <v>461.45</v>
      </c>
      <c r="AM86" s="112">
        <v>526</v>
      </c>
      <c r="AN86" s="112"/>
      <c r="AO86" s="112">
        <v>526</v>
      </c>
      <c r="AP86" s="112"/>
      <c r="AQ86" s="112"/>
      <c r="AR86" s="112"/>
      <c r="AS86" s="112">
        <v>393.87</v>
      </c>
      <c r="AT86" s="112"/>
      <c r="AU86" s="112"/>
      <c r="AV86" s="112">
        <v>457.1</v>
      </c>
      <c r="AW86" s="112">
        <v>457.1</v>
      </c>
      <c r="AX86" s="112"/>
      <c r="AY86" s="112"/>
      <c r="AZ86" s="112"/>
      <c r="BA86" s="112">
        <v>550.99</v>
      </c>
      <c r="BB86" s="112">
        <v>538.49</v>
      </c>
      <c r="BC86" s="112">
        <v>535.53</v>
      </c>
      <c r="BD86" s="112">
        <v>465.31</v>
      </c>
      <c r="BE86" s="112">
        <v>516.54</v>
      </c>
      <c r="BF86" s="112">
        <v>517.64</v>
      </c>
      <c r="BG86" s="112">
        <v>505.75</v>
      </c>
      <c r="BH86" s="112">
        <v>511.61</v>
      </c>
      <c r="BI86" s="112">
        <v>526.8</v>
      </c>
      <c r="BJ86" s="112">
        <v>555.84</v>
      </c>
      <c r="BK86" s="112">
        <v>649.34</v>
      </c>
      <c r="BL86" s="112">
        <v>690.01</v>
      </c>
      <c r="BM86" s="112">
        <v>792.79</v>
      </c>
      <c r="BN86" s="112">
        <v>916.72</v>
      </c>
      <c r="BO86" s="112">
        <v>978.7</v>
      </c>
      <c r="BP86" s="112">
        <v>1108.54</v>
      </c>
      <c r="BQ86" s="112">
        <v>1402.73</v>
      </c>
      <c r="BR86" s="112">
        <v>1671.45</v>
      </c>
      <c r="BS86" s="112">
        <v>1723.64</v>
      </c>
      <c r="BT86" s="112">
        <v>1658.22</v>
      </c>
      <c r="BU86" s="112">
        <v>1664.86</v>
      </c>
      <c r="BV86" s="112">
        <v>1469.7</v>
      </c>
      <c r="BW86" s="112">
        <v>1315.72</v>
      </c>
      <c r="BX86" s="112">
        <v>1272.41</v>
      </c>
      <c r="BY86" s="112">
        <v>1236.55</v>
      </c>
      <c r="BZ86" s="112">
        <v>1103.05</v>
      </c>
      <c r="CA86" s="112">
        <v>1158.03</v>
      </c>
      <c r="CB86" s="273">
        <v>1416.12</v>
      </c>
      <c r="CC86" s="273">
        <v>1525.07</v>
      </c>
      <c r="CD86" s="273">
        <v>1433.9</v>
      </c>
      <c r="CE86" s="273">
        <v>1287.77</v>
      </c>
      <c r="CF86" s="273">
        <v>1158</v>
      </c>
      <c r="CG86" s="273">
        <v>1148.83</v>
      </c>
      <c r="CH86" s="273">
        <v>1182.67</v>
      </c>
      <c r="CI86" s="273">
        <v>1136.94</v>
      </c>
      <c r="CJ86" s="112">
        <v>1185.26</v>
      </c>
      <c r="CK86" s="112">
        <v>1066.29</v>
      </c>
      <c r="CL86" s="112">
        <v>1073.42</v>
      </c>
      <c r="CM86" s="112">
        <v>1114.5</v>
      </c>
      <c r="CN86" s="112">
        <v>1086.91</v>
      </c>
      <c r="CO86" s="112">
        <v>972.94</v>
      </c>
      <c r="CP86" s="112">
        <v>873.21</v>
      </c>
      <c r="CQ86" s="112">
        <v>798.12</v>
      </c>
      <c r="CR86" s="112">
        <v>763.51</v>
      </c>
      <c r="CS86" s="112">
        <v>780.47</v>
      </c>
      <c r="CT86" s="112">
        <v>982.04</v>
      </c>
      <c r="CU86" s="112">
        <v>992.73</v>
      </c>
      <c r="CV86" s="112">
        <v>951.89</v>
      </c>
      <c r="CW86" s="112">
        <v>865.03</v>
      </c>
      <c r="CX86" s="112"/>
      <c r="CY86" s="112"/>
      <c r="CZ86" s="112"/>
      <c r="DA86" s="112"/>
      <c r="DB86" s="112"/>
      <c r="DC86" s="112"/>
      <c r="DD86" s="112"/>
      <c r="DE86" s="112"/>
      <c r="DF86" s="112"/>
      <c r="DG86" s="112"/>
      <c r="DH86" s="112"/>
      <c r="DI86" s="112"/>
      <c r="DJ86" s="112"/>
      <c r="DK86" s="112"/>
      <c r="DL86" s="112"/>
      <c r="DM86" s="112"/>
      <c r="DN86" s="112"/>
      <c r="DO86" s="112"/>
      <c r="DP86" s="112"/>
      <c r="DQ86" s="112"/>
      <c r="DR86" s="112"/>
      <c r="DS86" s="112"/>
      <c r="DT86" s="112"/>
      <c r="DU86" s="112"/>
      <c r="DV86" s="112"/>
      <c r="DW86" s="112"/>
      <c r="DX86" s="112"/>
      <c r="DY86" s="112"/>
      <c r="DZ86" s="112"/>
      <c r="EA86" s="112"/>
      <c r="EB86" s="112"/>
      <c r="EC86" s="112"/>
      <c r="ED86" s="112"/>
      <c r="EE86" s="112"/>
      <c r="EF86" s="112"/>
      <c r="EG86" s="112"/>
    </row>
    <row r="87" spans="1:137" s="245" customFormat="1" ht="14.25">
      <c r="A87" s="76"/>
      <c r="B87" s="127" t="s">
        <v>23</v>
      </c>
      <c r="C87" s="125" t="s">
        <v>363</v>
      </c>
      <c r="D87" s="108"/>
      <c r="E87" s="112">
        <v>253.2</v>
      </c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>
        <v>253.2</v>
      </c>
      <c r="Z87" s="112">
        <v>0</v>
      </c>
      <c r="AA87" s="112">
        <v>0</v>
      </c>
      <c r="AB87" s="112"/>
      <c r="AC87" s="112"/>
      <c r="AD87" s="112"/>
      <c r="AE87" s="112">
        <v>253.2</v>
      </c>
      <c r="AF87" s="112"/>
      <c r="AG87" s="112"/>
      <c r="AH87" s="112"/>
      <c r="AI87" s="112">
        <v>253.2</v>
      </c>
      <c r="AJ87" s="112">
        <v>253.2</v>
      </c>
      <c r="AK87" s="112">
        <v>282</v>
      </c>
      <c r="AL87" s="112">
        <v>253.2</v>
      </c>
      <c r="AM87" s="112">
        <v>253.2</v>
      </c>
      <c r="AN87" s="112"/>
      <c r="AO87" s="112">
        <v>253.2</v>
      </c>
      <c r="AP87" s="112"/>
      <c r="AQ87" s="112"/>
      <c r="AR87" s="112"/>
      <c r="AS87" s="112">
        <v>293.2</v>
      </c>
      <c r="AT87" s="112"/>
      <c r="AU87" s="112"/>
      <c r="AV87" s="112">
        <v>304</v>
      </c>
      <c r="AW87" s="112">
        <v>304</v>
      </c>
      <c r="AX87" s="112"/>
      <c r="AY87" s="112"/>
      <c r="AZ87" s="112"/>
      <c r="BA87" s="112">
        <v>312.4</v>
      </c>
      <c r="BB87" s="112">
        <v>310.7</v>
      </c>
      <c r="BC87" s="112">
        <v>311</v>
      </c>
      <c r="BD87" s="112">
        <v>313.5</v>
      </c>
      <c r="BE87" s="112">
        <v>314.7</v>
      </c>
      <c r="BF87" s="112">
        <v>316.8</v>
      </c>
      <c r="BG87" s="112">
        <v>319.7</v>
      </c>
      <c r="BH87" s="112">
        <v>320.1</v>
      </c>
      <c r="BI87" s="112">
        <v>326.5</v>
      </c>
      <c r="BJ87" s="112">
        <v>328.9</v>
      </c>
      <c r="BK87" s="112">
        <v>331.4</v>
      </c>
      <c r="BL87" s="112">
        <v>329.6</v>
      </c>
      <c r="BM87" s="112">
        <v>326.7</v>
      </c>
      <c r="BN87" s="112">
        <v>322.4</v>
      </c>
      <c r="BO87" s="112">
        <v>322.3</v>
      </c>
      <c r="BP87" s="112">
        <v>320.7</v>
      </c>
      <c r="BQ87" s="112">
        <v>319.6</v>
      </c>
      <c r="BR87" s="112">
        <v>320.3</v>
      </c>
      <c r="BS87" s="112">
        <v>322</v>
      </c>
      <c r="BT87" s="112">
        <v>321.9</v>
      </c>
      <c r="BU87" s="112">
        <v>321.8</v>
      </c>
      <c r="BV87" s="112">
        <v>322.4</v>
      </c>
      <c r="BW87" s="112">
        <v>321.7</v>
      </c>
      <c r="BX87" s="112">
        <v>323.7</v>
      </c>
      <c r="BY87" s="112">
        <v>326.5</v>
      </c>
      <c r="BZ87" s="112">
        <v>334.4</v>
      </c>
      <c r="CA87" s="112">
        <v>334.2</v>
      </c>
      <c r="CB87" s="273">
        <v>334.2</v>
      </c>
      <c r="CC87" s="273">
        <v>334.2</v>
      </c>
      <c r="CD87" s="273">
        <v>334.2</v>
      </c>
      <c r="CE87" s="273">
        <v>334.2</v>
      </c>
      <c r="CF87" s="273">
        <v>334.2</v>
      </c>
      <c r="CG87" s="273">
        <v>334.2</v>
      </c>
      <c r="CH87" s="273">
        <v>334.2</v>
      </c>
      <c r="CI87" s="273">
        <v>334.2</v>
      </c>
      <c r="CJ87" s="112">
        <v>334.2</v>
      </c>
      <c r="CK87" s="112">
        <v>350.2</v>
      </c>
      <c r="CL87" s="112">
        <v>331.8</v>
      </c>
      <c r="CM87" s="112">
        <v>329.5</v>
      </c>
      <c r="CN87" s="112">
        <v>323.5</v>
      </c>
      <c r="CO87" s="112">
        <v>321</v>
      </c>
      <c r="CP87" s="112">
        <v>322.6</v>
      </c>
      <c r="CQ87" s="112">
        <v>325.2</v>
      </c>
      <c r="CR87" s="112">
        <v>327.1</v>
      </c>
      <c r="CS87" s="112">
        <v>338.4</v>
      </c>
      <c r="CT87" s="112">
        <v>342.8</v>
      </c>
      <c r="CU87" s="112">
        <v>343.6</v>
      </c>
      <c r="CV87" s="112">
        <v>344.6</v>
      </c>
      <c r="CW87" s="112">
        <v>345.4</v>
      </c>
      <c r="CX87" s="112"/>
      <c r="CY87" s="112"/>
      <c r="CZ87" s="112"/>
      <c r="DA87" s="112"/>
      <c r="DB87" s="112"/>
      <c r="DC87" s="112"/>
      <c r="DD87" s="112"/>
      <c r="DE87" s="112"/>
      <c r="DF87" s="112"/>
      <c r="DG87" s="112"/>
      <c r="DH87" s="112"/>
      <c r="DI87" s="112"/>
      <c r="DJ87" s="112"/>
      <c r="DK87" s="112"/>
      <c r="DL87" s="112"/>
      <c r="DM87" s="112"/>
      <c r="DN87" s="112"/>
      <c r="DO87" s="112"/>
      <c r="DP87" s="112"/>
      <c r="DQ87" s="112"/>
      <c r="DR87" s="112"/>
      <c r="DS87" s="112"/>
      <c r="DT87" s="112"/>
      <c r="DU87" s="112"/>
      <c r="DV87" s="112"/>
      <c r="DW87" s="112"/>
      <c r="DX87" s="112"/>
      <c r="DY87" s="112"/>
      <c r="DZ87" s="112"/>
      <c r="EA87" s="112"/>
      <c r="EB87" s="112"/>
      <c r="EC87" s="112"/>
      <c r="ED87" s="112"/>
      <c r="EE87" s="112"/>
      <c r="EF87" s="112"/>
      <c r="EG87" s="112"/>
    </row>
    <row r="88" spans="1:137" s="245" customFormat="1" ht="14.25">
      <c r="A88" s="76"/>
      <c r="B88" s="127" t="s">
        <v>25</v>
      </c>
      <c r="C88" s="125" t="s">
        <v>240</v>
      </c>
      <c r="D88" s="108"/>
      <c r="E88" s="112">
        <v>111.95519999999999</v>
      </c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>
        <v>117.3648</v>
      </c>
      <c r="Z88" s="112">
        <v>0</v>
      </c>
      <c r="AA88" s="112">
        <v>0</v>
      </c>
      <c r="AB88" s="112"/>
      <c r="AC88" s="112"/>
      <c r="AD88" s="112"/>
      <c r="AE88" s="112">
        <v>118.54079999999999</v>
      </c>
      <c r="AF88" s="112"/>
      <c r="AG88" s="112"/>
      <c r="AH88" s="112"/>
      <c r="AI88" s="112">
        <v>122.7744</v>
      </c>
      <c r="AJ88" s="112">
        <v>122.7744</v>
      </c>
      <c r="AK88" s="112">
        <v>123.0096</v>
      </c>
      <c r="AL88" s="112">
        <v>123.00959999999999</v>
      </c>
      <c r="AM88" s="112">
        <v>123.7152</v>
      </c>
      <c r="AN88" s="112"/>
      <c r="AO88" s="112">
        <v>123.7152</v>
      </c>
      <c r="AP88" s="112"/>
      <c r="AQ88" s="112"/>
      <c r="AR88" s="112"/>
      <c r="AS88" s="112">
        <v>123.9504</v>
      </c>
      <c r="AT88" s="112"/>
      <c r="AU88" s="112"/>
      <c r="AV88" s="112">
        <v>127.008</v>
      </c>
      <c r="AW88" s="112">
        <v>127.008</v>
      </c>
      <c r="AX88" s="112"/>
      <c r="AY88" s="112"/>
      <c r="AZ88" s="112"/>
      <c r="BA88" s="112">
        <v>130.0656</v>
      </c>
      <c r="BB88" s="112">
        <v>129.1248</v>
      </c>
      <c r="BC88" s="112">
        <v>129.5952</v>
      </c>
      <c r="BD88" s="112">
        <v>130.7712</v>
      </c>
      <c r="BE88" s="112">
        <v>130.7712</v>
      </c>
      <c r="BF88" s="112">
        <v>130.7712</v>
      </c>
      <c r="BG88" s="112">
        <v>131.712</v>
      </c>
      <c r="BH88" s="112">
        <v>133.8288</v>
      </c>
      <c r="BI88" s="112">
        <v>135.0048</v>
      </c>
      <c r="BJ88" s="112">
        <v>135.0048</v>
      </c>
      <c r="BK88" s="112">
        <v>136.1808</v>
      </c>
      <c r="BL88" s="112">
        <v>138.2976</v>
      </c>
      <c r="BM88" s="112">
        <v>138.299952</v>
      </c>
      <c r="BN88" s="112">
        <v>138.299952</v>
      </c>
      <c r="BO88" s="112">
        <v>138.299952</v>
      </c>
      <c r="BP88" s="112">
        <v>139.388928</v>
      </c>
      <c r="BQ88" s="112">
        <v>138.299952</v>
      </c>
      <c r="BR88" s="112">
        <v>139.388928</v>
      </c>
      <c r="BS88" s="112">
        <v>132.0092928</v>
      </c>
      <c r="BT88" s="112">
        <v>133.0093632</v>
      </c>
      <c r="BU88" s="112">
        <v>133.0093632</v>
      </c>
      <c r="BV88" s="112">
        <v>144.8832</v>
      </c>
      <c r="BW88" s="112">
        <v>144.83380799999998</v>
      </c>
      <c r="BX88" s="112">
        <v>145.92278399999998</v>
      </c>
      <c r="BY88" s="112">
        <v>145.92278399999998</v>
      </c>
      <c r="BZ88" s="112">
        <v>145.92278399999998</v>
      </c>
      <c r="CA88" s="112">
        <v>138.0097152</v>
      </c>
      <c r="CB88" s="273">
        <v>147.01175999999998</v>
      </c>
      <c r="CC88" s="273">
        <v>149.189712</v>
      </c>
      <c r="CD88" s="273">
        <v>150.278688</v>
      </c>
      <c r="CE88" s="273">
        <v>151.367664</v>
      </c>
      <c r="CF88" s="273">
        <v>152.46</v>
      </c>
      <c r="CG88" s="273">
        <v>147.2479008</v>
      </c>
      <c r="CH88" s="273">
        <v>149.307312</v>
      </c>
      <c r="CI88" s="273">
        <v>150.3370176</v>
      </c>
      <c r="CJ88" s="112">
        <v>150.3370176</v>
      </c>
      <c r="CK88" s="112">
        <v>147.00925984251964</v>
      </c>
      <c r="CL88" s="112">
        <v>148</v>
      </c>
      <c r="CM88" s="112">
        <v>148</v>
      </c>
      <c r="CN88" s="112">
        <v>150.64</v>
      </c>
      <c r="CO88" s="112">
        <v>151</v>
      </c>
      <c r="CP88" s="112">
        <v>153</v>
      </c>
      <c r="CQ88" s="112">
        <v>160</v>
      </c>
      <c r="CR88" s="112">
        <v>162</v>
      </c>
      <c r="CS88" s="112">
        <v>163</v>
      </c>
      <c r="CT88" s="112">
        <v>165</v>
      </c>
      <c r="CU88" s="112">
        <v>168</v>
      </c>
      <c r="CV88" s="112">
        <v>168</v>
      </c>
      <c r="CW88" s="112"/>
      <c r="CX88" s="112"/>
      <c r="CY88" s="112"/>
      <c r="CZ88" s="112"/>
      <c r="DA88" s="112"/>
      <c r="DB88" s="112"/>
      <c r="DC88" s="112"/>
      <c r="DD88" s="112"/>
      <c r="DE88" s="112"/>
      <c r="DF88" s="112"/>
      <c r="DG88" s="112"/>
      <c r="DH88" s="112"/>
      <c r="DI88" s="112"/>
      <c r="DJ88" s="112"/>
      <c r="DK88" s="112"/>
      <c r="DL88" s="112"/>
      <c r="DM88" s="112"/>
      <c r="DN88" s="112"/>
      <c r="DO88" s="112"/>
      <c r="DP88" s="112"/>
      <c r="DQ88" s="112"/>
      <c r="DR88" s="112"/>
      <c r="DS88" s="112"/>
      <c r="DT88" s="112"/>
      <c r="DU88" s="112"/>
      <c r="DV88" s="112"/>
      <c r="DW88" s="112"/>
      <c r="DX88" s="112"/>
      <c r="DY88" s="112"/>
      <c r="DZ88" s="112"/>
      <c r="EA88" s="112"/>
      <c r="EB88" s="112"/>
      <c r="EC88" s="112"/>
      <c r="ED88" s="112"/>
      <c r="EE88" s="112"/>
      <c r="EF88" s="112"/>
      <c r="EG88" s="112"/>
    </row>
    <row r="89" spans="1:137" s="245" customFormat="1" ht="15">
      <c r="A89" s="76"/>
      <c r="B89" s="73"/>
      <c r="C89" s="118"/>
      <c r="D89" s="108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  <c r="AA89" s="112"/>
      <c r="AB89" s="112"/>
      <c r="AC89" s="112"/>
      <c r="AD89" s="112"/>
      <c r="AE89" s="112"/>
      <c r="AF89" s="112"/>
      <c r="AG89" s="112"/>
      <c r="AH89" s="112"/>
      <c r="AI89" s="112"/>
      <c r="AJ89" s="112"/>
      <c r="AK89" s="112"/>
      <c r="AL89" s="112"/>
      <c r="AM89" s="112"/>
      <c r="AN89" s="112"/>
      <c r="AO89" s="112"/>
      <c r="AP89" s="112"/>
      <c r="AQ89" s="112"/>
      <c r="AR89" s="112"/>
      <c r="AS89" s="112"/>
      <c r="AT89" s="112"/>
      <c r="AU89" s="112"/>
      <c r="AV89" s="112"/>
      <c r="AW89" s="112"/>
      <c r="AX89" s="112"/>
      <c r="AY89" s="112"/>
      <c r="AZ89" s="112"/>
      <c r="BA89" s="112"/>
      <c r="BB89" s="112"/>
      <c r="BC89" s="112"/>
      <c r="BD89" s="112"/>
      <c r="BE89" s="112"/>
      <c r="BF89" s="112"/>
      <c r="BG89" s="112"/>
      <c r="BH89" s="112"/>
      <c r="BI89" s="112"/>
      <c r="BJ89" s="112"/>
      <c r="BK89" s="112"/>
      <c r="BL89" s="112"/>
      <c r="BM89" s="112"/>
      <c r="BN89" s="112"/>
      <c r="BO89" s="112"/>
      <c r="BP89" s="112"/>
      <c r="BQ89" s="112"/>
      <c r="BR89" s="112"/>
      <c r="BS89" s="112"/>
      <c r="BT89" s="112"/>
      <c r="BU89" s="112"/>
      <c r="BV89" s="112"/>
      <c r="BW89" s="112"/>
      <c r="BX89" s="112"/>
      <c r="BY89" s="112"/>
      <c r="BZ89" s="112"/>
      <c r="CA89" s="112"/>
      <c r="CB89" s="112"/>
      <c r="CC89" s="128"/>
      <c r="CD89" s="112"/>
      <c r="CE89" s="273"/>
      <c r="CF89" s="128"/>
      <c r="CG89" s="112"/>
      <c r="CH89" s="112"/>
      <c r="CI89" s="128"/>
      <c r="CJ89" s="112"/>
      <c r="CK89" s="128"/>
      <c r="CL89" s="112"/>
      <c r="CM89" s="112"/>
      <c r="CN89" s="112"/>
      <c r="CO89" s="112"/>
      <c r="CP89" s="112"/>
      <c r="CQ89" s="112"/>
      <c r="CR89" s="112"/>
      <c r="CS89" s="112"/>
      <c r="CT89" s="112"/>
      <c r="CU89" s="112"/>
      <c r="CV89" s="112"/>
      <c r="CW89" s="112"/>
      <c r="CX89" s="112"/>
      <c r="CY89" s="112"/>
      <c r="CZ89" s="112"/>
      <c r="DA89" s="112"/>
      <c r="DB89" s="112"/>
      <c r="DC89" s="112"/>
      <c r="DD89" s="112"/>
      <c r="DE89" s="112"/>
      <c r="DF89" s="112"/>
      <c r="DG89" s="112"/>
      <c r="DH89" s="112"/>
      <c r="DI89" s="112"/>
      <c r="DJ89" s="112"/>
      <c r="DK89" s="112"/>
      <c r="DL89" s="112"/>
      <c r="DM89" s="112"/>
      <c r="DN89" s="112"/>
      <c r="DO89" s="112"/>
      <c r="DP89" s="112"/>
      <c r="DQ89" s="112"/>
      <c r="DR89" s="112"/>
      <c r="DS89" s="112"/>
      <c r="DT89" s="112"/>
      <c r="DU89" s="112"/>
      <c r="DV89" s="112"/>
      <c r="DW89" s="112"/>
      <c r="DX89" s="112"/>
      <c r="DY89" s="112"/>
      <c r="DZ89" s="112"/>
      <c r="EA89" s="112"/>
      <c r="EB89" s="112"/>
      <c r="EC89" s="112"/>
      <c r="ED89" s="112"/>
      <c r="EE89" s="112"/>
      <c r="EF89" s="112"/>
      <c r="EG89" s="112"/>
    </row>
    <row r="90" spans="1:137" s="245" customFormat="1" ht="15.75" hidden="1">
      <c r="A90" s="76"/>
      <c r="B90" s="126" t="s">
        <v>393</v>
      </c>
      <c r="C90" s="124" t="s">
        <v>364</v>
      </c>
      <c r="D90" s="108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  <c r="AA90" s="112"/>
      <c r="AB90" s="112"/>
      <c r="AC90" s="112"/>
      <c r="AD90" s="112"/>
      <c r="AE90" s="112"/>
      <c r="AF90" s="112"/>
      <c r="AG90" s="112"/>
      <c r="AH90" s="112"/>
      <c r="AI90" s="112"/>
      <c r="AJ90" s="112"/>
      <c r="AK90" s="112"/>
      <c r="AL90" s="112"/>
      <c r="AM90" s="112"/>
      <c r="AN90" s="112"/>
      <c r="AO90" s="112"/>
      <c r="AP90" s="112"/>
      <c r="AQ90" s="112"/>
      <c r="AR90" s="112"/>
      <c r="AS90" s="112"/>
      <c r="AT90" s="112"/>
      <c r="AU90" s="112"/>
      <c r="AV90" s="112"/>
      <c r="AW90" s="112"/>
      <c r="AX90" s="112"/>
      <c r="AY90" s="112"/>
      <c r="AZ90" s="112"/>
      <c r="BA90" s="112"/>
      <c r="BB90" s="112"/>
      <c r="BC90" s="112"/>
      <c r="BD90" s="112"/>
      <c r="BE90" s="112"/>
      <c r="BF90" s="112"/>
      <c r="BG90" s="112"/>
      <c r="BH90" s="112"/>
      <c r="BI90" s="112"/>
      <c r="BJ90" s="112"/>
      <c r="BK90" s="112"/>
      <c r="BL90" s="112"/>
      <c r="BM90" s="112"/>
      <c r="BN90" s="112"/>
      <c r="BO90" s="112"/>
      <c r="BP90" s="112"/>
      <c r="BQ90" s="112"/>
      <c r="BR90" s="112"/>
      <c r="BS90" s="112"/>
      <c r="BT90" s="112"/>
      <c r="BU90" s="112"/>
      <c r="BV90" s="112"/>
      <c r="BW90" s="112"/>
      <c r="BX90" s="112"/>
      <c r="BY90" s="112"/>
      <c r="BZ90" s="112"/>
      <c r="CA90" s="112"/>
      <c r="CB90" s="112"/>
      <c r="CC90" s="128"/>
      <c r="CD90" s="112"/>
      <c r="CE90" s="273"/>
      <c r="CF90" s="128"/>
      <c r="CG90" s="112"/>
      <c r="CH90" s="112"/>
      <c r="CI90" s="128"/>
      <c r="CJ90" s="112"/>
      <c r="CK90" s="128"/>
      <c r="CL90" s="112"/>
      <c r="CM90" s="112"/>
      <c r="CN90" s="112"/>
      <c r="CO90" s="112"/>
      <c r="CP90" s="112"/>
      <c r="CQ90" s="112"/>
      <c r="CR90" s="112"/>
      <c r="CS90" s="112"/>
      <c r="CT90" s="112"/>
      <c r="CU90" s="112"/>
      <c r="CV90" s="112"/>
      <c r="CW90" s="112"/>
      <c r="CX90" s="112"/>
      <c r="CY90" s="112"/>
      <c r="CZ90" s="112"/>
      <c r="DA90" s="112"/>
      <c r="DB90" s="112"/>
      <c r="DC90" s="112"/>
      <c r="DD90" s="112"/>
      <c r="DE90" s="112"/>
      <c r="DF90" s="112"/>
      <c r="DG90" s="112"/>
      <c r="DH90" s="112"/>
      <c r="DI90" s="112"/>
      <c r="DJ90" s="112"/>
      <c r="DK90" s="112"/>
      <c r="DL90" s="112"/>
      <c r="DM90" s="112"/>
      <c r="DN90" s="112"/>
      <c r="DO90" s="112"/>
      <c r="DP90" s="112"/>
      <c r="DQ90" s="112"/>
      <c r="DR90" s="112"/>
      <c r="DS90" s="112"/>
      <c r="DT90" s="112"/>
      <c r="DU90" s="112"/>
      <c r="DV90" s="112"/>
      <c r="DW90" s="112"/>
      <c r="DX90" s="112"/>
      <c r="DY90" s="112"/>
      <c r="DZ90" s="112"/>
      <c r="EA90" s="112"/>
      <c r="EB90" s="112"/>
      <c r="EC90" s="112"/>
      <c r="ED90" s="112"/>
      <c r="EE90" s="112"/>
      <c r="EF90" s="112"/>
      <c r="EG90" s="112"/>
    </row>
    <row r="91" spans="1:137" s="245" customFormat="1" ht="14.25" hidden="1">
      <c r="A91" s="76"/>
      <c r="B91" s="127" t="s">
        <v>8</v>
      </c>
      <c r="C91" s="125" t="s">
        <v>245</v>
      </c>
      <c r="D91" s="108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  <c r="AA91" s="112"/>
      <c r="AB91" s="112"/>
      <c r="AC91" s="112"/>
      <c r="AD91" s="112"/>
      <c r="AE91" s="112"/>
      <c r="AF91" s="112"/>
      <c r="AG91" s="112"/>
      <c r="AH91" s="112"/>
      <c r="AI91" s="112"/>
      <c r="AJ91" s="112"/>
      <c r="AK91" s="112"/>
      <c r="AL91" s="112"/>
      <c r="AM91" s="112"/>
      <c r="AN91" s="112"/>
      <c r="AO91" s="112"/>
      <c r="AP91" s="112"/>
      <c r="AQ91" s="112"/>
      <c r="AR91" s="112"/>
      <c r="AS91" s="112"/>
      <c r="AT91" s="112"/>
      <c r="AU91" s="112"/>
      <c r="AV91" s="112"/>
      <c r="AW91" s="112"/>
      <c r="AX91" s="112"/>
      <c r="AY91" s="112"/>
      <c r="AZ91" s="112"/>
      <c r="BA91" s="112"/>
      <c r="BB91" s="112"/>
      <c r="BC91" s="112"/>
      <c r="BD91" s="112"/>
      <c r="BE91" s="112"/>
      <c r="BF91" s="112"/>
      <c r="BG91" s="112"/>
      <c r="BH91" s="112"/>
      <c r="BI91" s="112"/>
      <c r="BJ91" s="112"/>
      <c r="BK91" s="112"/>
      <c r="BL91" s="112"/>
      <c r="BM91" s="112"/>
      <c r="BN91" s="112"/>
      <c r="BO91" s="112"/>
      <c r="BP91" s="112"/>
      <c r="BQ91" s="112"/>
      <c r="BR91" s="112"/>
      <c r="BS91" s="112"/>
      <c r="BT91" s="112"/>
      <c r="BU91" s="112"/>
      <c r="BV91" s="112"/>
      <c r="BW91" s="112"/>
      <c r="BX91" s="112"/>
      <c r="BY91" s="112"/>
      <c r="BZ91" s="112"/>
      <c r="CA91" s="112"/>
      <c r="CB91" s="112"/>
      <c r="CC91" s="128">
        <v>0</v>
      </c>
      <c r="CD91" s="112"/>
      <c r="CE91" s="273"/>
      <c r="CF91" s="128">
        <v>0</v>
      </c>
      <c r="CG91" s="112"/>
      <c r="CH91" s="112"/>
      <c r="CI91" s="128">
        <v>0</v>
      </c>
      <c r="CJ91" s="112"/>
      <c r="CK91" s="128">
        <v>0</v>
      </c>
      <c r="CL91" s="112"/>
      <c r="CM91" s="112"/>
      <c r="CN91" s="112"/>
      <c r="CO91" s="112"/>
      <c r="CP91" s="112"/>
      <c r="CQ91" s="112"/>
      <c r="CR91" s="112"/>
      <c r="CS91" s="112"/>
      <c r="CT91" s="112"/>
      <c r="CU91" s="112"/>
      <c r="CV91" s="112"/>
      <c r="CW91" s="112"/>
      <c r="CX91" s="112"/>
      <c r="CY91" s="112"/>
      <c r="CZ91" s="112"/>
      <c r="DA91" s="112"/>
      <c r="DB91" s="112"/>
      <c r="DC91" s="112"/>
      <c r="DD91" s="112"/>
      <c r="DE91" s="112"/>
      <c r="DF91" s="112"/>
      <c r="DG91" s="112"/>
      <c r="DH91" s="112"/>
      <c r="DI91" s="112"/>
      <c r="DJ91" s="112"/>
      <c r="DK91" s="112"/>
      <c r="DL91" s="112"/>
      <c r="DM91" s="112"/>
      <c r="DN91" s="112"/>
      <c r="DO91" s="112"/>
      <c r="DP91" s="112"/>
      <c r="DQ91" s="112"/>
      <c r="DR91" s="112"/>
      <c r="DS91" s="112"/>
      <c r="DT91" s="112"/>
      <c r="DU91" s="112"/>
      <c r="DV91" s="112"/>
      <c r="DW91" s="112"/>
      <c r="DX91" s="112"/>
      <c r="DY91" s="112"/>
      <c r="DZ91" s="112"/>
      <c r="EA91" s="112"/>
      <c r="EB91" s="112"/>
      <c r="EC91" s="112"/>
      <c r="ED91" s="112"/>
      <c r="EE91" s="112"/>
      <c r="EF91" s="112"/>
      <c r="EG91" s="112"/>
    </row>
    <row r="92" spans="1:137" s="245" customFormat="1" ht="14.25" hidden="1">
      <c r="A92" s="76"/>
      <c r="B92" s="127" t="s">
        <v>11</v>
      </c>
      <c r="C92" s="125" t="s">
        <v>246</v>
      </c>
      <c r="D92" s="108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  <c r="AA92" s="112"/>
      <c r="AB92" s="112"/>
      <c r="AC92" s="112"/>
      <c r="AD92" s="112"/>
      <c r="AE92" s="112"/>
      <c r="AF92" s="112"/>
      <c r="AG92" s="112"/>
      <c r="AH92" s="112"/>
      <c r="AI92" s="112"/>
      <c r="AJ92" s="112"/>
      <c r="AK92" s="112"/>
      <c r="AL92" s="112"/>
      <c r="AM92" s="112"/>
      <c r="AN92" s="112"/>
      <c r="AO92" s="112"/>
      <c r="AP92" s="112"/>
      <c r="AQ92" s="112"/>
      <c r="AR92" s="112"/>
      <c r="AS92" s="112"/>
      <c r="AT92" s="112"/>
      <c r="AU92" s="112"/>
      <c r="AV92" s="112"/>
      <c r="AW92" s="112"/>
      <c r="AX92" s="112"/>
      <c r="AY92" s="112"/>
      <c r="AZ92" s="112"/>
      <c r="BA92" s="112"/>
      <c r="BB92" s="112"/>
      <c r="BC92" s="112"/>
      <c r="BD92" s="112"/>
      <c r="BE92" s="112"/>
      <c r="BF92" s="112"/>
      <c r="BG92" s="112"/>
      <c r="BH92" s="112"/>
      <c r="BI92" s="112"/>
      <c r="BJ92" s="112"/>
      <c r="BK92" s="112"/>
      <c r="BL92" s="112"/>
      <c r="BM92" s="112"/>
      <c r="BN92" s="112"/>
      <c r="BO92" s="112"/>
      <c r="BP92" s="112"/>
      <c r="BQ92" s="112"/>
      <c r="BR92" s="112"/>
      <c r="BS92" s="112"/>
      <c r="BT92" s="112"/>
      <c r="BU92" s="112"/>
      <c r="BV92" s="112"/>
      <c r="BW92" s="112"/>
      <c r="BX92" s="112"/>
      <c r="BY92" s="112"/>
      <c r="BZ92" s="112"/>
      <c r="CA92" s="112"/>
      <c r="CB92" s="112"/>
      <c r="CC92" s="128">
        <v>0</v>
      </c>
      <c r="CD92" s="112"/>
      <c r="CE92" s="273"/>
      <c r="CF92" s="128">
        <v>0</v>
      </c>
      <c r="CG92" s="112"/>
      <c r="CH92" s="112"/>
      <c r="CI92" s="128">
        <v>0</v>
      </c>
      <c r="CJ92" s="112"/>
      <c r="CK92" s="128">
        <v>0</v>
      </c>
      <c r="CL92" s="112"/>
      <c r="CM92" s="112"/>
      <c r="CN92" s="112"/>
      <c r="CO92" s="112"/>
      <c r="CP92" s="112"/>
      <c r="CQ92" s="112"/>
      <c r="CR92" s="112"/>
      <c r="CS92" s="112"/>
      <c r="CT92" s="112"/>
      <c r="CU92" s="112"/>
      <c r="CV92" s="112"/>
      <c r="CW92" s="112"/>
      <c r="CX92" s="112"/>
      <c r="CY92" s="112"/>
      <c r="CZ92" s="112"/>
      <c r="DA92" s="112"/>
      <c r="DB92" s="112"/>
      <c r="DC92" s="112"/>
      <c r="DD92" s="112"/>
      <c r="DE92" s="112"/>
      <c r="DF92" s="112"/>
      <c r="DG92" s="112"/>
      <c r="DH92" s="112"/>
      <c r="DI92" s="112"/>
      <c r="DJ92" s="112"/>
      <c r="DK92" s="112"/>
      <c r="DL92" s="112"/>
      <c r="DM92" s="112"/>
      <c r="DN92" s="112"/>
      <c r="DO92" s="112"/>
      <c r="DP92" s="112"/>
      <c r="DQ92" s="112"/>
      <c r="DR92" s="112"/>
      <c r="DS92" s="112"/>
      <c r="DT92" s="112"/>
      <c r="DU92" s="112"/>
      <c r="DV92" s="112"/>
      <c r="DW92" s="112"/>
      <c r="DX92" s="112"/>
      <c r="DY92" s="112"/>
      <c r="DZ92" s="112"/>
      <c r="EA92" s="112"/>
      <c r="EB92" s="112"/>
      <c r="EC92" s="112"/>
      <c r="ED92" s="112"/>
      <c r="EE92" s="112"/>
      <c r="EF92" s="112"/>
      <c r="EG92" s="112"/>
    </row>
    <row r="93" spans="1:137" s="245" customFormat="1" ht="14.25" hidden="1">
      <c r="A93" s="76"/>
      <c r="B93" s="127" t="s">
        <v>13</v>
      </c>
      <c r="C93" s="125" t="s">
        <v>361</v>
      </c>
      <c r="D93" s="108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  <c r="AA93" s="112"/>
      <c r="AB93" s="112"/>
      <c r="AC93" s="112"/>
      <c r="AD93" s="112"/>
      <c r="AE93" s="112"/>
      <c r="AF93" s="112"/>
      <c r="AG93" s="112"/>
      <c r="AH93" s="112"/>
      <c r="AI93" s="112"/>
      <c r="AJ93" s="112"/>
      <c r="AK93" s="112"/>
      <c r="AL93" s="112"/>
      <c r="AM93" s="112"/>
      <c r="AN93" s="112"/>
      <c r="AO93" s="112"/>
      <c r="AP93" s="112"/>
      <c r="AQ93" s="112"/>
      <c r="AR93" s="112"/>
      <c r="AS93" s="112"/>
      <c r="AT93" s="112"/>
      <c r="AU93" s="112"/>
      <c r="AV93" s="112"/>
      <c r="AW93" s="112"/>
      <c r="AX93" s="112"/>
      <c r="AY93" s="112"/>
      <c r="AZ93" s="112"/>
      <c r="BA93" s="112"/>
      <c r="BB93" s="112"/>
      <c r="BC93" s="112"/>
      <c r="BD93" s="112"/>
      <c r="BE93" s="112"/>
      <c r="BF93" s="112"/>
      <c r="BG93" s="112"/>
      <c r="BH93" s="112"/>
      <c r="BI93" s="112"/>
      <c r="BJ93" s="112"/>
      <c r="BK93" s="112"/>
      <c r="BL93" s="112"/>
      <c r="BM93" s="112"/>
      <c r="BN93" s="112"/>
      <c r="BO93" s="112"/>
      <c r="BP93" s="112"/>
      <c r="BQ93" s="112"/>
      <c r="BR93" s="112"/>
      <c r="BS93" s="112"/>
      <c r="BT93" s="112"/>
      <c r="BU93" s="112"/>
      <c r="BV93" s="112"/>
      <c r="BW93" s="112"/>
      <c r="BX93" s="112"/>
      <c r="BY93" s="112"/>
      <c r="BZ93" s="112"/>
      <c r="CA93" s="112"/>
      <c r="CB93" s="112"/>
      <c r="CC93" s="128">
        <v>0</v>
      </c>
      <c r="CD93" s="112"/>
      <c r="CE93" s="273"/>
      <c r="CF93" s="128">
        <v>0</v>
      </c>
      <c r="CG93" s="112"/>
      <c r="CH93" s="112"/>
      <c r="CI93" s="128">
        <v>0</v>
      </c>
      <c r="CJ93" s="112"/>
      <c r="CK93" s="128">
        <v>0</v>
      </c>
      <c r="CL93" s="112"/>
      <c r="CM93" s="112"/>
      <c r="CN93" s="112"/>
      <c r="CO93" s="112"/>
      <c r="CP93" s="112"/>
      <c r="CQ93" s="112"/>
      <c r="CR93" s="112"/>
      <c r="CS93" s="112"/>
      <c r="CT93" s="112"/>
      <c r="CU93" s="112"/>
      <c r="CV93" s="112"/>
      <c r="CW93" s="112"/>
      <c r="CX93" s="112"/>
      <c r="CY93" s="112"/>
      <c r="CZ93" s="112"/>
      <c r="DA93" s="112"/>
      <c r="DB93" s="112"/>
      <c r="DC93" s="112"/>
      <c r="DD93" s="112"/>
      <c r="DE93" s="112"/>
      <c r="DF93" s="112"/>
      <c r="DG93" s="112"/>
      <c r="DH93" s="112"/>
      <c r="DI93" s="112"/>
      <c r="DJ93" s="112"/>
      <c r="DK93" s="112"/>
      <c r="DL93" s="112"/>
      <c r="DM93" s="112"/>
      <c r="DN93" s="112"/>
      <c r="DO93" s="112"/>
      <c r="DP93" s="112"/>
      <c r="DQ93" s="112"/>
      <c r="DR93" s="112"/>
      <c r="DS93" s="112"/>
      <c r="DT93" s="112"/>
      <c r="DU93" s="112"/>
      <c r="DV93" s="112"/>
      <c r="DW93" s="112"/>
      <c r="DX93" s="112"/>
      <c r="DY93" s="112"/>
      <c r="DZ93" s="112"/>
      <c r="EA93" s="112"/>
      <c r="EB93" s="112"/>
      <c r="EC93" s="112"/>
      <c r="ED93" s="112"/>
      <c r="EE93" s="112"/>
      <c r="EF93" s="112"/>
      <c r="EG93" s="112"/>
    </row>
    <row r="94" spans="1:137" s="245" customFormat="1" ht="14.25" hidden="1">
      <c r="A94" s="76"/>
      <c r="B94" s="127" t="s">
        <v>19</v>
      </c>
      <c r="C94" s="125" t="s">
        <v>362</v>
      </c>
      <c r="D94" s="108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  <c r="AA94" s="112"/>
      <c r="AB94" s="112"/>
      <c r="AC94" s="112"/>
      <c r="AD94" s="112"/>
      <c r="AE94" s="112"/>
      <c r="AF94" s="112"/>
      <c r="AG94" s="112"/>
      <c r="AH94" s="112"/>
      <c r="AI94" s="112"/>
      <c r="AJ94" s="112"/>
      <c r="AK94" s="112"/>
      <c r="AL94" s="112"/>
      <c r="AM94" s="112"/>
      <c r="AN94" s="112"/>
      <c r="AO94" s="112"/>
      <c r="AP94" s="112"/>
      <c r="AQ94" s="112"/>
      <c r="AR94" s="112"/>
      <c r="AS94" s="112"/>
      <c r="AT94" s="112"/>
      <c r="AU94" s="112"/>
      <c r="AV94" s="112"/>
      <c r="AW94" s="112"/>
      <c r="AX94" s="112"/>
      <c r="AY94" s="112"/>
      <c r="AZ94" s="112"/>
      <c r="BA94" s="112"/>
      <c r="BB94" s="112"/>
      <c r="BC94" s="112"/>
      <c r="BD94" s="112"/>
      <c r="BE94" s="112"/>
      <c r="BF94" s="112"/>
      <c r="BG94" s="112"/>
      <c r="BH94" s="112"/>
      <c r="BI94" s="112"/>
      <c r="BJ94" s="112"/>
      <c r="BK94" s="112"/>
      <c r="BL94" s="112"/>
      <c r="BM94" s="112"/>
      <c r="BN94" s="112"/>
      <c r="BO94" s="112"/>
      <c r="BP94" s="112"/>
      <c r="BQ94" s="112"/>
      <c r="BR94" s="112"/>
      <c r="BS94" s="112"/>
      <c r="BT94" s="112"/>
      <c r="BU94" s="112"/>
      <c r="BV94" s="112"/>
      <c r="BW94" s="112"/>
      <c r="BX94" s="112"/>
      <c r="BY94" s="112"/>
      <c r="BZ94" s="112"/>
      <c r="CA94" s="112"/>
      <c r="CB94" s="112"/>
      <c r="CC94" s="128">
        <v>0</v>
      </c>
      <c r="CD94" s="112"/>
      <c r="CE94" s="273"/>
      <c r="CF94" s="128">
        <v>0</v>
      </c>
      <c r="CG94" s="112"/>
      <c r="CH94" s="112"/>
      <c r="CI94" s="128">
        <v>0</v>
      </c>
      <c r="CJ94" s="112"/>
      <c r="CK94" s="128">
        <v>0</v>
      </c>
      <c r="CL94" s="112"/>
      <c r="CM94" s="112"/>
      <c r="CN94" s="112"/>
      <c r="CO94" s="112"/>
      <c r="CP94" s="112"/>
      <c r="CQ94" s="112"/>
      <c r="CR94" s="112"/>
      <c r="CS94" s="112"/>
      <c r="CT94" s="112"/>
      <c r="CU94" s="112"/>
      <c r="CV94" s="112"/>
      <c r="CW94" s="112"/>
      <c r="CX94" s="112"/>
      <c r="CY94" s="112"/>
      <c r="CZ94" s="112"/>
      <c r="DA94" s="112"/>
      <c r="DB94" s="112"/>
      <c r="DC94" s="112"/>
      <c r="DD94" s="112"/>
      <c r="DE94" s="112"/>
      <c r="DF94" s="112"/>
      <c r="DG94" s="112"/>
      <c r="DH94" s="112"/>
      <c r="DI94" s="112"/>
      <c r="DJ94" s="112"/>
      <c r="DK94" s="112"/>
      <c r="DL94" s="112"/>
      <c r="DM94" s="112"/>
      <c r="DN94" s="112"/>
      <c r="DO94" s="112"/>
      <c r="DP94" s="112"/>
      <c r="DQ94" s="112"/>
      <c r="DR94" s="112"/>
      <c r="DS94" s="112"/>
      <c r="DT94" s="112"/>
      <c r="DU94" s="112"/>
      <c r="DV94" s="112"/>
      <c r="DW94" s="112"/>
      <c r="DX94" s="112"/>
      <c r="DY94" s="112"/>
      <c r="DZ94" s="112"/>
      <c r="EA94" s="112"/>
      <c r="EB94" s="112"/>
      <c r="EC94" s="112"/>
      <c r="ED94" s="112"/>
      <c r="EE94" s="112"/>
      <c r="EF94" s="112"/>
      <c r="EG94" s="112"/>
    </row>
    <row r="95" spans="1:137" s="245" customFormat="1" ht="14.25" hidden="1">
      <c r="A95" s="76"/>
      <c r="B95" s="127" t="s">
        <v>21</v>
      </c>
      <c r="C95" s="125" t="s">
        <v>240</v>
      </c>
      <c r="D95" s="108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112"/>
      <c r="AH95" s="112"/>
      <c r="AI95" s="112"/>
      <c r="AJ95" s="112"/>
      <c r="AK95" s="112"/>
      <c r="AL95" s="112"/>
      <c r="AM95" s="112"/>
      <c r="AN95" s="112"/>
      <c r="AO95" s="112"/>
      <c r="AP95" s="112"/>
      <c r="AQ95" s="112"/>
      <c r="AR95" s="112"/>
      <c r="AS95" s="112"/>
      <c r="AT95" s="112"/>
      <c r="AU95" s="112"/>
      <c r="AV95" s="112"/>
      <c r="AW95" s="112"/>
      <c r="AX95" s="112"/>
      <c r="AY95" s="112"/>
      <c r="AZ95" s="112"/>
      <c r="BA95" s="112"/>
      <c r="BB95" s="112"/>
      <c r="BC95" s="112"/>
      <c r="BD95" s="112"/>
      <c r="BE95" s="112"/>
      <c r="BF95" s="112"/>
      <c r="BG95" s="112"/>
      <c r="BH95" s="112"/>
      <c r="BI95" s="112"/>
      <c r="BJ95" s="112"/>
      <c r="BK95" s="112"/>
      <c r="BL95" s="112"/>
      <c r="BM95" s="112"/>
      <c r="BN95" s="112"/>
      <c r="BO95" s="112"/>
      <c r="BP95" s="112"/>
      <c r="BQ95" s="112"/>
      <c r="BR95" s="112"/>
      <c r="BS95" s="112"/>
      <c r="BT95" s="112"/>
      <c r="BU95" s="112"/>
      <c r="BV95" s="112"/>
      <c r="BW95" s="112"/>
      <c r="BX95" s="112"/>
      <c r="BY95" s="112"/>
      <c r="BZ95" s="112"/>
      <c r="CA95" s="112"/>
      <c r="CB95" s="112"/>
      <c r="CC95" s="128">
        <v>0</v>
      </c>
      <c r="CD95" s="112"/>
      <c r="CE95" s="273"/>
      <c r="CF95" s="128">
        <v>0</v>
      </c>
      <c r="CG95" s="112"/>
      <c r="CH95" s="112"/>
      <c r="CI95" s="128">
        <v>0</v>
      </c>
      <c r="CJ95" s="112"/>
      <c r="CK95" s="128">
        <v>0</v>
      </c>
      <c r="CL95" s="112"/>
      <c r="CM95" s="112"/>
      <c r="CN95" s="112"/>
      <c r="CO95" s="112"/>
      <c r="CP95" s="112"/>
      <c r="CQ95" s="112"/>
      <c r="CR95" s="112"/>
      <c r="CS95" s="112"/>
      <c r="CT95" s="112"/>
      <c r="CU95" s="112"/>
      <c r="CV95" s="112"/>
      <c r="CW95" s="112"/>
      <c r="CX95" s="112"/>
      <c r="CY95" s="112"/>
      <c r="CZ95" s="112"/>
      <c r="DA95" s="112"/>
      <c r="DB95" s="112"/>
      <c r="DC95" s="112"/>
      <c r="DD95" s="112"/>
      <c r="DE95" s="112"/>
      <c r="DF95" s="112"/>
      <c r="DG95" s="112"/>
      <c r="DH95" s="112"/>
      <c r="DI95" s="112"/>
      <c r="DJ95" s="112"/>
      <c r="DK95" s="112"/>
      <c r="DL95" s="112"/>
      <c r="DM95" s="112"/>
      <c r="DN95" s="112"/>
      <c r="DO95" s="112"/>
      <c r="DP95" s="112"/>
      <c r="DQ95" s="112"/>
      <c r="DR95" s="112"/>
      <c r="DS95" s="112"/>
      <c r="DT95" s="112"/>
      <c r="DU95" s="112"/>
      <c r="DV95" s="112"/>
      <c r="DW95" s="112"/>
      <c r="DX95" s="112"/>
      <c r="DY95" s="112"/>
      <c r="DZ95" s="112"/>
      <c r="EA95" s="112"/>
      <c r="EB95" s="112"/>
      <c r="EC95" s="112"/>
      <c r="ED95" s="112"/>
      <c r="EE95" s="112"/>
      <c r="EF95" s="112"/>
      <c r="EG95" s="112"/>
    </row>
    <row r="96" spans="1:137" s="245" customFormat="1" ht="14.25" hidden="1">
      <c r="A96" s="76"/>
      <c r="B96" s="73"/>
      <c r="C96" s="120"/>
      <c r="D96" s="108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112"/>
      <c r="AK96" s="112"/>
      <c r="AL96" s="112"/>
      <c r="AM96" s="112"/>
      <c r="AN96" s="112"/>
      <c r="AO96" s="112"/>
      <c r="AP96" s="112"/>
      <c r="AQ96" s="112"/>
      <c r="AR96" s="112"/>
      <c r="AS96" s="112"/>
      <c r="AT96" s="112"/>
      <c r="AU96" s="112"/>
      <c r="AV96" s="112"/>
      <c r="AW96" s="112"/>
      <c r="AX96" s="112"/>
      <c r="AY96" s="112"/>
      <c r="AZ96" s="112"/>
      <c r="BA96" s="112"/>
      <c r="BB96" s="112"/>
      <c r="BC96" s="112"/>
      <c r="BD96" s="112"/>
      <c r="BE96" s="112"/>
      <c r="BF96" s="112"/>
      <c r="BG96" s="112"/>
      <c r="BH96" s="112"/>
      <c r="BI96" s="112"/>
      <c r="BJ96" s="112"/>
      <c r="BK96" s="112"/>
      <c r="BL96" s="112"/>
      <c r="BM96" s="112"/>
      <c r="BN96" s="112"/>
      <c r="BO96" s="112"/>
      <c r="BP96" s="112"/>
      <c r="BQ96" s="112"/>
      <c r="BR96" s="112"/>
      <c r="BS96" s="112"/>
      <c r="BT96" s="112"/>
      <c r="BU96" s="112"/>
      <c r="BV96" s="112"/>
      <c r="BW96" s="112"/>
      <c r="BX96" s="112"/>
      <c r="BY96" s="112"/>
      <c r="BZ96" s="112"/>
      <c r="CA96" s="112"/>
      <c r="CB96" s="112"/>
      <c r="CC96" s="128"/>
      <c r="CD96" s="112"/>
      <c r="CE96" s="273"/>
      <c r="CF96" s="128"/>
      <c r="CG96" s="112"/>
      <c r="CH96" s="112"/>
      <c r="CI96" s="128"/>
      <c r="CJ96" s="112"/>
      <c r="CK96" s="128"/>
      <c r="CL96" s="112"/>
      <c r="CM96" s="112"/>
      <c r="CN96" s="112"/>
      <c r="CO96" s="112"/>
      <c r="CP96" s="112"/>
      <c r="CQ96" s="112"/>
      <c r="CR96" s="112"/>
      <c r="CS96" s="112"/>
      <c r="CT96" s="112"/>
      <c r="CU96" s="112"/>
      <c r="CV96" s="112"/>
      <c r="CW96" s="112"/>
      <c r="CX96" s="112"/>
      <c r="CY96" s="112"/>
      <c r="CZ96" s="112"/>
      <c r="DA96" s="112"/>
      <c r="DB96" s="112"/>
      <c r="DC96" s="112"/>
      <c r="DD96" s="112"/>
      <c r="DE96" s="112"/>
      <c r="DF96" s="112"/>
      <c r="DG96" s="112"/>
      <c r="DH96" s="112"/>
      <c r="DI96" s="112"/>
      <c r="DJ96" s="112"/>
      <c r="DK96" s="112"/>
      <c r="DL96" s="112"/>
      <c r="DM96" s="112"/>
      <c r="DN96" s="112"/>
      <c r="DO96" s="112"/>
      <c r="DP96" s="112"/>
      <c r="DQ96" s="112"/>
      <c r="DR96" s="112"/>
      <c r="DS96" s="112"/>
      <c r="DT96" s="112"/>
      <c r="DU96" s="112"/>
      <c r="DV96" s="112"/>
      <c r="DW96" s="112"/>
      <c r="DX96" s="112"/>
      <c r="DY96" s="112"/>
      <c r="DZ96" s="112"/>
      <c r="EA96" s="112"/>
      <c r="EB96" s="112"/>
      <c r="EC96" s="112"/>
      <c r="ED96" s="112"/>
      <c r="EE96" s="112"/>
      <c r="EF96" s="112"/>
      <c r="EG96" s="112"/>
    </row>
    <row r="97" spans="1:137" s="245" customFormat="1" ht="31.5">
      <c r="A97" s="76"/>
      <c r="B97" s="126">
        <v>8</v>
      </c>
      <c r="C97" s="124" t="s">
        <v>394</v>
      </c>
      <c r="D97" s="108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  <c r="AA97" s="112"/>
      <c r="AB97" s="112"/>
      <c r="AC97" s="112"/>
      <c r="AD97" s="112"/>
      <c r="AE97" s="112"/>
      <c r="AF97" s="112"/>
      <c r="AG97" s="112"/>
      <c r="AH97" s="112"/>
      <c r="AI97" s="112"/>
      <c r="AJ97" s="112"/>
      <c r="AK97" s="112"/>
      <c r="AL97" s="112"/>
      <c r="AM97" s="112"/>
      <c r="AN97" s="112"/>
      <c r="AO97" s="112"/>
      <c r="AP97" s="112"/>
      <c r="AQ97" s="112"/>
      <c r="AR97" s="112"/>
      <c r="AS97" s="112"/>
      <c r="AT97" s="112"/>
      <c r="AU97" s="112"/>
      <c r="AV97" s="112"/>
      <c r="AW97" s="112"/>
      <c r="AX97" s="112"/>
      <c r="AY97" s="112"/>
      <c r="AZ97" s="112"/>
      <c r="BA97" s="112"/>
      <c r="BB97" s="112"/>
      <c r="BC97" s="112"/>
      <c r="BD97" s="112"/>
      <c r="BE97" s="112"/>
      <c r="BF97" s="112"/>
      <c r="BG97" s="112"/>
      <c r="BH97" s="112"/>
      <c r="BI97" s="112"/>
      <c r="BJ97" s="112"/>
      <c r="BK97" s="112"/>
      <c r="BL97" s="112"/>
      <c r="BM97" s="112"/>
      <c r="BN97" s="112"/>
      <c r="BO97" s="112"/>
      <c r="BP97" s="112"/>
      <c r="BQ97" s="112"/>
      <c r="BR97" s="112"/>
      <c r="BS97" s="112"/>
      <c r="BT97" s="112"/>
      <c r="BU97" s="112"/>
      <c r="BV97" s="112"/>
      <c r="BW97" s="112"/>
      <c r="BX97" s="112"/>
      <c r="BY97" s="112"/>
      <c r="BZ97" s="112"/>
      <c r="CA97" s="112"/>
      <c r="CB97" s="112"/>
      <c r="CC97" s="128"/>
      <c r="CD97" s="112"/>
      <c r="CE97" s="273"/>
      <c r="CF97" s="128"/>
      <c r="CG97" s="112"/>
      <c r="CH97" s="112"/>
      <c r="CI97" s="128"/>
      <c r="CJ97" s="112"/>
      <c r="CK97" s="128"/>
      <c r="CL97" s="112"/>
      <c r="CM97" s="112"/>
      <c r="CN97" s="112"/>
      <c r="CO97" s="112"/>
      <c r="CP97" s="112"/>
      <c r="CQ97" s="112"/>
      <c r="CR97" s="112"/>
      <c r="CS97" s="112"/>
      <c r="CT97" s="112"/>
      <c r="CU97" s="112"/>
      <c r="CV97" s="112"/>
      <c r="CW97" s="112"/>
      <c r="CX97" s="112"/>
      <c r="CY97" s="112"/>
      <c r="CZ97" s="112"/>
      <c r="DA97" s="112"/>
      <c r="DB97" s="112"/>
      <c r="DC97" s="112"/>
      <c r="DD97" s="112"/>
      <c r="DE97" s="112"/>
      <c r="DF97" s="112"/>
      <c r="DG97" s="112"/>
      <c r="DH97" s="112"/>
      <c r="DI97" s="112"/>
      <c r="DJ97" s="112"/>
      <c r="DK97" s="112"/>
      <c r="DL97" s="112"/>
      <c r="DM97" s="112"/>
      <c r="DN97" s="112"/>
      <c r="DO97" s="112"/>
      <c r="DP97" s="112"/>
      <c r="DQ97" s="112"/>
      <c r="DR97" s="112"/>
      <c r="DS97" s="112"/>
      <c r="DT97" s="112"/>
      <c r="DU97" s="112"/>
      <c r="DV97" s="112"/>
      <c r="DW97" s="112"/>
      <c r="DX97" s="112"/>
      <c r="DY97" s="112"/>
      <c r="DZ97" s="112"/>
      <c r="EA97" s="112"/>
      <c r="EB97" s="112"/>
      <c r="EC97" s="112"/>
      <c r="ED97" s="112"/>
      <c r="EE97" s="112"/>
      <c r="EF97" s="112"/>
      <c r="EG97" s="112"/>
    </row>
    <row r="98" spans="1:137" s="245" customFormat="1" ht="14.25">
      <c r="A98" s="76"/>
      <c r="B98" s="100" t="s">
        <v>8</v>
      </c>
      <c r="C98" s="125" t="s">
        <v>247</v>
      </c>
      <c r="D98" s="108"/>
      <c r="E98" s="112">
        <v>53200</v>
      </c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>
        <v>58200</v>
      </c>
      <c r="Z98" s="112">
        <v>0</v>
      </c>
      <c r="AA98" s="112">
        <v>0</v>
      </c>
      <c r="AB98" s="112"/>
      <c r="AC98" s="112"/>
      <c r="AD98" s="112"/>
      <c r="AE98" s="112">
        <v>63200</v>
      </c>
      <c r="AF98" s="112"/>
      <c r="AG98" s="112"/>
      <c r="AH98" s="112"/>
      <c r="AI98" s="112">
        <v>68000</v>
      </c>
      <c r="AJ98" s="112">
        <v>68000</v>
      </c>
      <c r="AK98" s="112">
        <v>68000</v>
      </c>
      <c r="AL98" s="112">
        <v>76000</v>
      </c>
      <c r="AM98" s="112">
        <v>76000</v>
      </c>
      <c r="AN98" s="112"/>
      <c r="AO98" s="112">
        <v>76000</v>
      </c>
      <c r="AP98" s="112"/>
      <c r="AQ98" s="112"/>
      <c r="AR98" s="112"/>
      <c r="AS98" s="112">
        <v>73250</v>
      </c>
      <c r="AT98" s="112"/>
      <c r="AU98" s="112"/>
      <c r="AV98" s="112">
        <v>71250</v>
      </c>
      <c r="AW98" s="112">
        <v>71250</v>
      </c>
      <c r="AX98" s="112"/>
      <c r="AY98" s="112"/>
      <c r="AZ98" s="112"/>
      <c r="BA98" s="340">
        <v>77250</v>
      </c>
      <c r="BB98" s="340">
        <v>77250</v>
      </c>
      <c r="BC98" s="340">
        <v>77250</v>
      </c>
      <c r="BD98" s="340">
        <v>77250</v>
      </c>
      <c r="BE98" s="340">
        <v>73500</v>
      </c>
      <c r="BF98" s="340">
        <v>73500</v>
      </c>
      <c r="BG98" s="340">
        <v>74750</v>
      </c>
      <c r="BH98" s="340">
        <v>80750</v>
      </c>
      <c r="BI98" s="340">
        <v>84000</v>
      </c>
      <c r="BJ98" s="340">
        <v>84000</v>
      </c>
      <c r="BK98" s="340">
        <v>82000</v>
      </c>
      <c r="BL98" s="340">
        <v>82750</v>
      </c>
      <c r="BM98" s="340">
        <v>83750</v>
      </c>
      <c r="BN98" s="340">
        <v>84000</v>
      </c>
      <c r="BO98" s="340">
        <v>84000</v>
      </c>
      <c r="BP98" s="340">
        <v>82650</v>
      </c>
      <c r="BQ98" s="340">
        <v>83650</v>
      </c>
      <c r="BR98" s="340">
        <v>83650</v>
      </c>
      <c r="BS98" s="340">
        <v>83650</v>
      </c>
      <c r="BT98" s="340">
        <v>86000</v>
      </c>
      <c r="BU98" s="340">
        <v>89000</v>
      </c>
      <c r="BV98" s="340">
        <v>87000</v>
      </c>
      <c r="BW98" s="340">
        <v>87000</v>
      </c>
      <c r="BX98" s="340">
        <v>87500</v>
      </c>
      <c r="BY98" s="340">
        <v>87500</v>
      </c>
      <c r="BZ98" s="340">
        <v>88000</v>
      </c>
      <c r="CA98" s="340">
        <v>89000</v>
      </c>
      <c r="CB98" s="340">
        <v>89000</v>
      </c>
      <c r="CC98" s="340">
        <v>91000</v>
      </c>
      <c r="CD98" s="340">
        <v>92000</v>
      </c>
      <c r="CE98" s="341">
        <v>97000</v>
      </c>
      <c r="CF98" s="340">
        <v>97000</v>
      </c>
      <c r="CG98" s="340">
        <v>97000</v>
      </c>
      <c r="CH98" s="340">
        <v>95000</v>
      </c>
      <c r="CI98" s="340">
        <v>92650</v>
      </c>
      <c r="CJ98" s="340">
        <v>85280</v>
      </c>
      <c r="CK98" s="340">
        <v>80250</v>
      </c>
      <c r="CL98" s="340">
        <v>83000</v>
      </c>
      <c r="CM98" s="340">
        <v>84000</v>
      </c>
      <c r="CN98" s="340">
        <v>84500</v>
      </c>
      <c r="CO98" s="340">
        <v>84500</v>
      </c>
      <c r="CP98" s="340">
        <v>84500</v>
      </c>
      <c r="CQ98" s="340">
        <v>87000</v>
      </c>
      <c r="CR98" s="340">
        <v>88000</v>
      </c>
      <c r="CS98" s="340">
        <v>91500</v>
      </c>
      <c r="CT98" s="340">
        <v>89000</v>
      </c>
      <c r="CU98" s="340">
        <v>89000</v>
      </c>
      <c r="CV98" s="340">
        <v>90500</v>
      </c>
      <c r="CW98" s="112"/>
      <c r="CX98" s="112"/>
      <c r="CY98" s="112"/>
      <c r="CZ98" s="112"/>
      <c r="DA98" s="112"/>
      <c r="DB98" s="112"/>
      <c r="DC98" s="112"/>
      <c r="DD98" s="112"/>
      <c r="DE98" s="112"/>
      <c r="DF98" s="112"/>
      <c r="DG98" s="112"/>
      <c r="DH98" s="112"/>
      <c r="DI98" s="112"/>
      <c r="DJ98" s="112"/>
      <c r="DK98" s="112"/>
      <c r="DL98" s="112"/>
      <c r="DM98" s="112"/>
      <c r="DN98" s="112"/>
      <c r="DO98" s="112"/>
      <c r="DP98" s="112"/>
      <c r="DQ98" s="112"/>
      <c r="DR98" s="112"/>
      <c r="DS98" s="112"/>
      <c r="DT98" s="112"/>
      <c r="DU98" s="112"/>
      <c r="DV98" s="112"/>
      <c r="DW98" s="112"/>
      <c r="DX98" s="112"/>
      <c r="DY98" s="112"/>
      <c r="DZ98" s="112"/>
      <c r="EA98" s="112"/>
      <c r="EB98" s="112"/>
      <c r="EC98" s="112"/>
      <c r="ED98" s="112"/>
      <c r="EE98" s="112"/>
      <c r="EF98" s="112"/>
      <c r="EG98" s="112"/>
    </row>
    <row r="99" spans="1:137" s="245" customFormat="1" ht="14.25">
      <c r="A99" s="76"/>
      <c r="B99" s="100" t="s">
        <v>11</v>
      </c>
      <c r="C99" s="125" t="s">
        <v>365</v>
      </c>
      <c r="D99" s="76"/>
      <c r="E99" s="112">
        <v>0</v>
      </c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>
        <v>0</v>
      </c>
      <c r="Z99" s="112">
        <v>0</v>
      </c>
      <c r="AA99" s="112">
        <v>0</v>
      </c>
      <c r="AB99" s="112"/>
      <c r="AC99" s="112"/>
      <c r="AD99" s="112"/>
      <c r="AE99" s="112">
        <v>0</v>
      </c>
      <c r="AF99" s="112"/>
      <c r="AG99" s="112"/>
      <c r="AH99" s="112"/>
      <c r="AI99" s="112">
        <v>0</v>
      </c>
      <c r="AJ99" s="112">
        <v>0</v>
      </c>
      <c r="AK99" s="112">
        <v>0</v>
      </c>
      <c r="AL99" s="112">
        <v>0</v>
      </c>
      <c r="AM99" s="112">
        <v>0</v>
      </c>
      <c r="AN99" s="112"/>
      <c r="AO99" s="112">
        <v>0</v>
      </c>
      <c r="AP99" s="112"/>
      <c r="AQ99" s="112"/>
      <c r="AR99" s="112"/>
      <c r="AS99" s="112">
        <v>0</v>
      </c>
      <c r="AT99" s="112"/>
      <c r="AU99" s="112"/>
      <c r="AV99" s="112">
        <v>0</v>
      </c>
      <c r="AW99" s="112">
        <v>0</v>
      </c>
      <c r="AX99" s="112"/>
      <c r="AY99" s="112"/>
      <c r="AZ99" s="112"/>
      <c r="BA99" s="340">
        <v>0</v>
      </c>
      <c r="BB99" s="340">
        <v>0</v>
      </c>
      <c r="BC99" s="340">
        <v>0</v>
      </c>
      <c r="BD99" s="340">
        <v>0</v>
      </c>
      <c r="BE99" s="340">
        <v>0</v>
      </c>
      <c r="BF99" s="340">
        <v>0</v>
      </c>
      <c r="BG99" s="340">
        <v>0</v>
      </c>
      <c r="BH99" s="340">
        <v>0</v>
      </c>
      <c r="BI99" s="340">
        <v>0</v>
      </c>
      <c r="BJ99" s="340">
        <v>0</v>
      </c>
      <c r="BK99" s="340">
        <v>0</v>
      </c>
      <c r="BL99" s="340">
        <v>0</v>
      </c>
      <c r="BM99" s="340">
        <v>0</v>
      </c>
      <c r="BN99" s="340">
        <v>0</v>
      </c>
      <c r="BO99" s="340">
        <v>0</v>
      </c>
      <c r="BP99" s="340">
        <v>0</v>
      </c>
      <c r="BQ99" s="340">
        <v>0</v>
      </c>
      <c r="BR99" s="340">
        <v>0</v>
      </c>
      <c r="BS99" s="340">
        <v>0</v>
      </c>
      <c r="BT99" s="340">
        <v>0</v>
      </c>
      <c r="BU99" s="340">
        <v>0</v>
      </c>
      <c r="BV99" s="340">
        <v>0</v>
      </c>
      <c r="BW99" s="340">
        <v>0</v>
      </c>
      <c r="BX99" s="340">
        <v>0</v>
      </c>
      <c r="BY99" s="340">
        <v>0</v>
      </c>
      <c r="BZ99" s="340">
        <v>0</v>
      </c>
      <c r="CA99" s="340">
        <v>0</v>
      </c>
      <c r="CB99" s="340">
        <v>0</v>
      </c>
      <c r="CC99" s="340">
        <v>0</v>
      </c>
      <c r="CD99" s="340">
        <v>0</v>
      </c>
      <c r="CE99" s="341">
        <v>0</v>
      </c>
      <c r="CF99" s="340">
        <v>0</v>
      </c>
      <c r="CG99" s="340">
        <v>0</v>
      </c>
      <c r="CH99" s="340">
        <v>0</v>
      </c>
      <c r="CI99" s="340">
        <v>0</v>
      </c>
      <c r="CJ99" s="340">
        <v>0</v>
      </c>
      <c r="CK99" s="340">
        <v>58000</v>
      </c>
      <c r="CL99" s="340">
        <v>70200</v>
      </c>
      <c r="CM99" s="340">
        <v>63900</v>
      </c>
      <c r="CN99" s="340">
        <v>78600</v>
      </c>
      <c r="CO99" s="340">
        <v>89100</v>
      </c>
      <c r="CP99" s="340">
        <v>86100</v>
      </c>
      <c r="CQ99" s="340">
        <v>96200</v>
      </c>
      <c r="CR99" s="340">
        <v>102100</v>
      </c>
      <c r="CS99" s="340">
        <v>114800</v>
      </c>
      <c r="CT99" s="340">
        <v>121700</v>
      </c>
      <c r="CU99" s="340">
        <v>125400</v>
      </c>
      <c r="CV99" s="340">
        <v>127200</v>
      </c>
      <c r="CW99" s="112"/>
      <c r="CX99" s="112"/>
      <c r="CY99" s="112"/>
      <c r="CZ99" s="112"/>
      <c r="DA99" s="112"/>
      <c r="DB99" s="112"/>
      <c r="DC99" s="112"/>
      <c r="DD99" s="112"/>
      <c r="DE99" s="112"/>
      <c r="DF99" s="112"/>
      <c r="DG99" s="112"/>
      <c r="DH99" s="112"/>
      <c r="DI99" s="112"/>
      <c r="DJ99" s="112"/>
      <c r="DK99" s="112"/>
      <c r="DL99" s="112"/>
      <c r="DM99" s="112"/>
      <c r="DN99" s="112"/>
      <c r="DO99" s="112"/>
      <c r="DP99" s="112"/>
      <c r="DQ99" s="112"/>
      <c r="DR99" s="112"/>
      <c r="DS99" s="112"/>
      <c r="DT99" s="112"/>
      <c r="DU99" s="112"/>
      <c r="DV99" s="112"/>
      <c r="DW99" s="112"/>
      <c r="DX99" s="112"/>
      <c r="DY99" s="112"/>
      <c r="DZ99" s="112"/>
      <c r="EA99" s="112"/>
      <c r="EB99" s="112"/>
      <c r="EC99" s="112"/>
      <c r="ED99" s="112"/>
      <c r="EE99" s="112"/>
      <c r="EF99" s="112"/>
      <c r="EG99" s="112"/>
    </row>
    <row r="100" spans="1:137" s="245" customFormat="1" ht="14.25">
      <c r="A100" s="76"/>
      <c r="B100" s="100" t="s">
        <v>13</v>
      </c>
      <c r="C100" s="125" t="s">
        <v>805</v>
      </c>
      <c r="D100" s="76"/>
      <c r="E100" s="112">
        <v>68450</v>
      </c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>
        <v>89617</v>
      </c>
      <c r="Z100" s="112">
        <v>0</v>
      </c>
      <c r="AA100" s="112">
        <v>0</v>
      </c>
      <c r="AB100" s="112"/>
      <c r="AC100" s="112"/>
      <c r="AD100" s="112"/>
      <c r="AE100" s="116">
        <v>109025</v>
      </c>
      <c r="AF100" s="116"/>
      <c r="AG100" s="116"/>
      <c r="AH100" s="116"/>
      <c r="AI100" s="116">
        <v>114325</v>
      </c>
      <c r="AJ100" s="116">
        <v>114325</v>
      </c>
      <c r="AK100" s="112">
        <v>117325</v>
      </c>
      <c r="AL100" s="116">
        <v>117325</v>
      </c>
      <c r="AM100" s="116">
        <v>117325</v>
      </c>
      <c r="AN100" s="116"/>
      <c r="AO100" s="116">
        <v>117325</v>
      </c>
      <c r="AP100" s="116"/>
      <c r="AQ100" s="116"/>
      <c r="AR100" s="116"/>
      <c r="AS100" s="116">
        <v>124650</v>
      </c>
      <c r="AT100" s="116"/>
      <c r="AU100" s="116"/>
      <c r="AV100" s="116">
        <v>117050</v>
      </c>
      <c r="AW100" s="116">
        <v>117050</v>
      </c>
      <c r="AX100" s="116"/>
      <c r="AY100" s="116"/>
      <c r="AZ100" s="116"/>
      <c r="BA100" s="358">
        <f>BA69</f>
        <v>234065</v>
      </c>
      <c r="BB100" s="358">
        <f aca="true" t="shared" si="15" ref="BB100:CJ100">BB69</f>
        <v>246882</v>
      </c>
      <c r="BC100" s="358">
        <f t="shared" si="15"/>
        <v>246187</v>
      </c>
      <c r="BD100" s="358">
        <f t="shared" si="15"/>
        <v>321694</v>
      </c>
      <c r="BE100" s="358">
        <f t="shared" si="15"/>
        <v>405017</v>
      </c>
      <c r="BF100" s="358">
        <f t="shared" si="15"/>
        <v>360240</v>
      </c>
      <c r="BG100" s="358">
        <f t="shared" si="15"/>
        <v>396727</v>
      </c>
      <c r="BH100" s="358">
        <f t="shared" si="15"/>
        <v>396250</v>
      </c>
      <c r="BI100" s="358">
        <f t="shared" si="15"/>
        <v>388127</v>
      </c>
      <c r="BJ100" s="358">
        <f t="shared" si="15"/>
        <v>377445</v>
      </c>
      <c r="BK100" s="358">
        <f t="shared" si="15"/>
        <v>349767</v>
      </c>
      <c r="BL100" s="358">
        <f t="shared" si="15"/>
        <v>331319</v>
      </c>
      <c r="BM100" s="358">
        <f t="shared" si="15"/>
        <v>321137</v>
      </c>
      <c r="BN100" s="358">
        <f t="shared" si="15"/>
        <v>266730</v>
      </c>
      <c r="BO100" s="358">
        <f t="shared" si="15"/>
        <v>268199</v>
      </c>
      <c r="BP100" s="358">
        <f t="shared" si="15"/>
        <v>300799</v>
      </c>
      <c r="BQ100" s="358">
        <f t="shared" si="15"/>
        <v>341326</v>
      </c>
      <c r="BR100" s="358">
        <f t="shared" si="15"/>
        <v>331023</v>
      </c>
      <c r="BS100" s="358">
        <f t="shared" si="15"/>
        <v>343064</v>
      </c>
      <c r="BT100" s="358">
        <f t="shared" si="15"/>
        <v>310398</v>
      </c>
      <c r="BU100" s="358">
        <f t="shared" si="15"/>
        <v>327855</v>
      </c>
      <c r="BV100" s="358">
        <f t="shared" si="15"/>
        <v>350128</v>
      </c>
      <c r="BW100" s="358">
        <f t="shared" si="15"/>
        <v>340897</v>
      </c>
      <c r="BX100" s="358">
        <f t="shared" si="15"/>
        <v>291788</v>
      </c>
      <c r="BY100" s="358">
        <f t="shared" si="15"/>
        <v>271169</v>
      </c>
      <c r="BZ100" s="358">
        <f t="shared" si="15"/>
        <v>298979</v>
      </c>
      <c r="CA100" s="358">
        <f t="shared" si="15"/>
        <v>384365</v>
      </c>
      <c r="CB100" s="358">
        <f t="shared" si="15"/>
        <v>356028</v>
      </c>
      <c r="CC100" s="358">
        <f t="shared" si="15"/>
        <v>374688</v>
      </c>
      <c r="CD100" s="358">
        <f t="shared" si="15"/>
        <v>378574</v>
      </c>
      <c r="CE100" s="358" t="str">
        <f t="shared" si="15"/>
        <v>3,78,065</v>
      </c>
      <c r="CF100" s="358">
        <f t="shared" si="15"/>
        <v>379097</v>
      </c>
      <c r="CG100" s="358">
        <f t="shared" si="15"/>
        <v>342410</v>
      </c>
      <c r="CH100" s="358" t="str">
        <f t="shared" si="15"/>
        <v>3,49,353</v>
      </c>
      <c r="CI100" s="358">
        <f t="shared" si="15"/>
        <v>254789</v>
      </c>
      <c r="CJ100" s="358">
        <f t="shared" si="15"/>
        <v>201489</v>
      </c>
      <c r="CK100" s="358">
        <v>131900</v>
      </c>
      <c r="CL100" s="358">
        <v>128400</v>
      </c>
      <c r="CM100" s="358">
        <v>128400</v>
      </c>
      <c r="CN100" s="358">
        <v>128400</v>
      </c>
      <c r="CO100" s="358">
        <v>131400</v>
      </c>
      <c r="CP100" s="358">
        <v>126900</v>
      </c>
      <c r="CQ100" s="358">
        <v>132400</v>
      </c>
      <c r="CR100" s="358">
        <v>144650</v>
      </c>
      <c r="CS100" s="358">
        <v>150650</v>
      </c>
      <c r="CT100" s="360">
        <v>146650</v>
      </c>
      <c r="CU100" s="360">
        <v>148150</v>
      </c>
      <c r="CV100" s="360">
        <v>151150</v>
      </c>
      <c r="CW100" s="360">
        <v>162650</v>
      </c>
      <c r="CX100" s="112"/>
      <c r="CY100" s="112"/>
      <c r="CZ100" s="112"/>
      <c r="DA100" s="112"/>
      <c r="DB100" s="112"/>
      <c r="DC100" s="112"/>
      <c r="DD100" s="112"/>
      <c r="DE100" s="112"/>
      <c r="DF100" s="112"/>
      <c r="DG100" s="112"/>
      <c r="DH100" s="112"/>
      <c r="DI100" s="112"/>
      <c r="DJ100" s="112"/>
      <c r="DK100" s="112"/>
      <c r="DL100" s="112"/>
      <c r="DM100" s="112"/>
      <c r="DN100" s="112"/>
      <c r="DO100" s="112"/>
      <c r="DP100" s="112"/>
      <c r="DQ100" s="112"/>
      <c r="DR100" s="112"/>
      <c r="DS100" s="112"/>
      <c r="DT100" s="112"/>
      <c r="DU100" s="112"/>
      <c r="DV100" s="112"/>
      <c r="DW100" s="112"/>
      <c r="DX100" s="112"/>
      <c r="DY100" s="112"/>
      <c r="DZ100" s="112"/>
      <c r="EA100" s="112"/>
      <c r="EB100" s="112"/>
      <c r="EC100" s="112"/>
      <c r="ED100" s="112"/>
      <c r="EE100" s="112"/>
      <c r="EF100" s="112"/>
      <c r="EG100" s="112"/>
    </row>
    <row r="101" spans="1:137" s="245" customFormat="1" ht="14.25">
      <c r="A101" s="76"/>
      <c r="B101" s="100" t="s">
        <v>19</v>
      </c>
      <c r="C101" s="125" t="s">
        <v>241</v>
      </c>
      <c r="D101" s="76"/>
      <c r="E101" s="112">
        <v>120215</v>
      </c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>
        <v>120620</v>
      </c>
      <c r="Z101" s="112">
        <v>0</v>
      </c>
      <c r="AA101" s="112">
        <v>0</v>
      </c>
      <c r="AB101" s="112"/>
      <c r="AC101" s="112"/>
      <c r="AD101" s="112"/>
      <c r="AE101" s="116">
        <v>180263</v>
      </c>
      <c r="AF101" s="116"/>
      <c r="AG101" s="116"/>
      <c r="AH101" s="116"/>
      <c r="AI101" s="116">
        <v>170202</v>
      </c>
      <c r="AJ101" s="116">
        <v>170202</v>
      </c>
      <c r="AK101" s="112">
        <v>171962</v>
      </c>
      <c r="AL101" s="116">
        <v>171962</v>
      </c>
      <c r="AM101" s="116">
        <v>177245</v>
      </c>
      <c r="AN101" s="116"/>
      <c r="AO101" s="116">
        <v>177245</v>
      </c>
      <c r="AP101" s="116"/>
      <c r="AQ101" s="116"/>
      <c r="AR101" s="116"/>
      <c r="AS101" s="116">
        <v>174024</v>
      </c>
      <c r="AT101" s="116"/>
      <c r="AU101" s="116"/>
      <c r="AV101" s="116">
        <v>196067</v>
      </c>
      <c r="AW101" s="116">
        <v>196067</v>
      </c>
      <c r="AX101" s="116"/>
      <c r="AY101" s="116"/>
      <c r="AZ101" s="116"/>
      <c r="BA101" s="358">
        <f>BA84</f>
        <v>140300</v>
      </c>
      <c r="BB101" s="359">
        <f aca="true" t="shared" si="16" ref="BB101:CJ101">BB84</f>
        <v>146300</v>
      </c>
      <c r="BC101" s="359">
        <f t="shared" si="16"/>
        <v>147800</v>
      </c>
      <c r="BD101" s="359">
        <f t="shared" si="16"/>
        <v>148800</v>
      </c>
      <c r="BE101" s="359">
        <f t="shared" si="16"/>
        <v>161800</v>
      </c>
      <c r="BF101" s="359">
        <f t="shared" si="16"/>
        <v>161800</v>
      </c>
      <c r="BG101" s="358">
        <f t="shared" si="16"/>
        <v>153300</v>
      </c>
      <c r="BH101" s="358">
        <f t="shared" si="16"/>
        <v>153800</v>
      </c>
      <c r="BI101" s="358">
        <f t="shared" si="16"/>
        <v>155300</v>
      </c>
      <c r="BJ101" s="358">
        <f t="shared" si="16"/>
        <v>154800</v>
      </c>
      <c r="BK101" s="358">
        <f t="shared" si="16"/>
        <v>166300</v>
      </c>
      <c r="BL101" s="358">
        <f t="shared" si="16"/>
        <v>162300</v>
      </c>
      <c r="BM101" s="358">
        <f t="shared" si="16"/>
        <v>166300</v>
      </c>
      <c r="BN101" s="358">
        <f t="shared" si="16"/>
        <v>162900</v>
      </c>
      <c r="BO101" s="358">
        <f t="shared" si="16"/>
        <v>162900</v>
      </c>
      <c r="BP101" s="358">
        <f t="shared" si="16"/>
        <v>160400</v>
      </c>
      <c r="BQ101" s="358">
        <f t="shared" si="16"/>
        <v>159400</v>
      </c>
      <c r="BR101" s="358">
        <f t="shared" si="16"/>
        <v>155900</v>
      </c>
      <c r="BS101" s="358">
        <f t="shared" si="16"/>
        <v>152900</v>
      </c>
      <c r="BT101" s="358">
        <f t="shared" si="16"/>
        <v>155900</v>
      </c>
      <c r="BU101" s="358">
        <f t="shared" si="16"/>
        <v>148900</v>
      </c>
      <c r="BV101" s="358">
        <f t="shared" si="16"/>
        <v>145900</v>
      </c>
      <c r="BW101" s="358">
        <f t="shared" si="16"/>
        <v>147400</v>
      </c>
      <c r="BX101" s="358">
        <f t="shared" si="16"/>
        <v>144900</v>
      </c>
      <c r="BY101" s="358">
        <f t="shared" si="16"/>
        <v>141400</v>
      </c>
      <c r="BZ101" s="358">
        <f t="shared" si="16"/>
        <v>143400</v>
      </c>
      <c r="CA101" s="358">
        <f t="shared" si="16"/>
        <v>141317</v>
      </c>
      <c r="CB101" s="358" t="str">
        <f t="shared" si="16"/>
        <v>1,63,400</v>
      </c>
      <c r="CC101" s="358" t="str">
        <f t="shared" si="16"/>
        <v>1,67,400</v>
      </c>
      <c r="CD101" s="358" t="str">
        <f t="shared" si="16"/>
        <v>1,75,400</v>
      </c>
      <c r="CE101" s="358" t="str">
        <f t="shared" si="16"/>
        <v>1,74,400</v>
      </c>
      <c r="CF101" s="358">
        <f t="shared" si="16"/>
        <v>178400</v>
      </c>
      <c r="CG101" s="358" t="str">
        <f t="shared" si="16"/>
        <v>1,67,400</v>
      </c>
      <c r="CH101" s="358">
        <f t="shared" si="16"/>
        <v>159465</v>
      </c>
      <c r="CI101" s="358">
        <f t="shared" si="16"/>
        <v>151836</v>
      </c>
      <c r="CJ101" s="358">
        <f t="shared" si="16"/>
        <v>141398</v>
      </c>
      <c r="CK101" s="358">
        <v>155954</v>
      </c>
      <c r="CL101" s="358">
        <v>166808</v>
      </c>
      <c r="CM101" s="358">
        <v>175396</v>
      </c>
      <c r="CN101" s="358">
        <v>207578</v>
      </c>
      <c r="CO101" s="358">
        <v>232254</v>
      </c>
      <c r="CP101" s="358">
        <v>240138</v>
      </c>
      <c r="CQ101" s="358">
        <v>258090</v>
      </c>
      <c r="CR101" s="358">
        <v>271982</v>
      </c>
      <c r="CS101" s="358">
        <v>314505</v>
      </c>
      <c r="CT101" s="345">
        <v>308032</v>
      </c>
      <c r="CU101" s="345">
        <v>319423</v>
      </c>
      <c r="CV101" s="345">
        <v>326293</v>
      </c>
      <c r="CW101" s="345">
        <v>343582</v>
      </c>
      <c r="CX101" s="112"/>
      <c r="CY101" s="112"/>
      <c r="CZ101" s="112"/>
      <c r="DA101" s="112"/>
      <c r="DB101" s="112"/>
      <c r="DC101" s="112"/>
      <c r="DD101" s="112"/>
      <c r="DE101" s="112"/>
      <c r="DF101" s="112"/>
      <c r="DG101" s="112"/>
      <c r="DH101" s="112"/>
      <c r="DI101" s="112"/>
      <c r="DJ101" s="112"/>
      <c r="DK101" s="112"/>
      <c r="DL101" s="112"/>
      <c r="DM101" s="112"/>
      <c r="DN101" s="112"/>
      <c r="DO101" s="112"/>
      <c r="DP101" s="112"/>
      <c r="DQ101" s="112"/>
      <c r="DR101" s="112"/>
      <c r="DS101" s="112"/>
      <c r="DT101" s="112"/>
      <c r="DU101" s="112"/>
      <c r="DV101" s="112"/>
      <c r="DW101" s="112"/>
      <c r="DX101" s="112"/>
      <c r="DY101" s="112"/>
      <c r="DZ101" s="112"/>
      <c r="EA101" s="112"/>
      <c r="EB101" s="112"/>
      <c r="EC101" s="112"/>
      <c r="ED101" s="112"/>
      <c r="EE101" s="112"/>
      <c r="EF101" s="112"/>
      <c r="EG101" s="112"/>
    </row>
    <row r="102" spans="1:137" s="245" customFormat="1" ht="14.25" hidden="1">
      <c r="A102" s="76"/>
      <c r="B102" s="100" t="s">
        <v>21</v>
      </c>
      <c r="C102" s="125" t="s">
        <v>366</v>
      </c>
      <c r="D102" s="76"/>
      <c r="E102" s="112">
        <v>0</v>
      </c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>
        <v>0</v>
      </c>
      <c r="Z102" s="112">
        <v>0</v>
      </c>
      <c r="AA102" s="112">
        <v>0</v>
      </c>
      <c r="AB102" s="112"/>
      <c r="AC102" s="112"/>
      <c r="AD102" s="112"/>
      <c r="AE102" s="112">
        <v>0</v>
      </c>
      <c r="AF102" s="112"/>
      <c r="AG102" s="112"/>
      <c r="AH102" s="112"/>
      <c r="AI102" s="112">
        <v>0</v>
      </c>
      <c r="AJ102" s="112">
        <v>0</v>
      </c>
      <c r="AK102" s="112">
        <v>0</v>
      </c>
      <c r="AL102" s="112">
        <v>0</v>
      </c>
      <c r="AM102" s="112">
        <v>0</v>
      </c>
      <c r="AN102" s="112"/>
      <c r="AO102" s="112">
        <v>0</v>
      </c>
      <c r="AP102" s="112"/>
      <c r="AQ102" s="112"/>
      <c r="AR102" s="112"/>
      <c r="AS102" s="112">
        <v>0</v>
      </c>
      <c r="AT102" s="112"/>
      <c r="AU102" s="112"/>
      <c r="AV102" s="112">
        <v>0</v>
      </c>
      <c r="AW102" s="112">
        <v>0</v>
      </c>
      <c r="AX102" s="112"/>
      <c r="AY102" s="112"/>
      <c r="AZ102" s="112"/>
      <c r="BA102" s="112">
        <v>0</v>
      </c>
      <c r="BB102" s="112">
        <v>0</v>
      </c>
      <c r="BC102" s="112">
        <v>0</v>
      </c>
      <c r="BD102" s="112">
        <v>0</v>
      </c>
      <c r="BE102" s="112">
        <v>0</v>
      </c>
      <c r="BF102" s="112">
        <v>0</v>
      </c>
      <c r="BG102" s="112">
        <v>0</v>
      </c>
      <c r="BH102" s="112">
        <v>0</v>
      </c>
      <c r="BI102" s="112">
        <v>0</v>
      </c>
      <c r="BJ102" s="112">
        <v>0</v>
      </c>
      <c r="BK102" s="112">
        <v>0</v>
      </c>
      <c r="BL102" s="112">
        <v>0</v>
      </c>
      <c r="BM102" s="112">
        <v>0</v>
      </c>
      <c r="BN102" s="112">
        <v>0</v>
      </c>
      <c r="BO102" s="112">
        <v>0</v>
      </c>
      <c r="BP102" s="112">
        <v>0</v>
      </c>
      <c r="BQ102" s="112">
        <v>0</v>
      </c>
      <c r="BR102" s="112">
        <v>0</v>
      </c>
      <c r="BS102" s="112">
        <v>0</v>
      </c>
      <c r="BT102" s="112">
        <v>0</v>
      </c>
      <c r="BU102" s="112">
        <v>0</v>
      </c>
      <c r="BV102" s="112">
        <v>0</v>
      </c>
      <c r="BW102" s="112">
        <v>0</v>
      </c>
      <c r="BX102" s="112">
        <v>0</v>
      </c>
      <c r="BY102" s="112">
        <v>0</v>
      </c>
      <c r="BZ102" s="112">
        <v>0</v>
      </c>
      <c r="CA102" s="112">
        <v>0</v>
      </c>
      <c r="CB102" s="112">
        <v>0</v>
      </c>
      <c r="CC102" s="112">
        <v>0</v>
      </c>
      <c r="CD102" s="112">
        <v>0</v>
      </c>
      <c r="CE102" s="273">
        <v>0</v>
      </c>
      <c r="CF102" s="112">
        <v>0</v>
      </c>
      <c r="CG102" s="112">
        <v>0</v>
      </c>
      <c r="CH102" s="112">
        <v>0</v>
      </c>
      <c r="CI102" s="112">
        <v>0</v>
      </c>
      <c r="CJ102" s="112">
        <v>0</v>
      </c>
      <c r="CK102" s="112">
        <v>0</v>
      </c>
      <c r="CL102" s="112">
        <v>0</v>
      </c>
      <c r="CM102" s="112">
        <v>0</v>
      </c>
      <c r="CN102" s="112">
        <v>0</v>
      </c>
      <c r="CO102" s="112">
        <v>0</v>
      </c>
      <c r="CP102" s="112">
        <v>0</v>
      </c>
      <c r="CQ102" s="112">
        <v>0</v>
      </c>
      <c r="CR102" s="112">
        <v>0</v>
      </c>
      <c r="CS102" s="112">
        <v>0</v>
      </c>
      <c r="CT102" s="112"/>
      <c r="CU102" s="112"/>
      <c r="CV102" s="112"/>
      <c r="CW102" s="112"/>
      <c r="CX102" s="112"/>
      <c r="CY102" s="112"/>
      <c r="CZ102" s="112"/>
      <c r="DA102" s="112"/>
      <c r="DB102" s="112"/>
      <c r="DC102" s="112"/>
      <c r="DD102" s="112"/>
      <c r="DE102" s="112"/>
      <c r="DF102" s="112"/>
      <c r="DG102" s="112"/>
      <c r="DH102" s="112"/>
      <c r="DI102" s="112"/>
      <c r="DJ102" s="112"/>
      <c r="DK102" s="112"/>
      <c r="DL102" s="112"/>
      <c r="DM102" s="112"/>
      <c r="DN102" s="112"/>
      <c r="DO102" s="112"/>
      <c r="DP102" s="112"/>
      <c r="DQ102" s="112"/>
      <c r="DR102" s="112"/>
      <c r="DS102" s="112"/>
      <c r="DT102" s="112"/>
      <c r="DU102" s="112"/>
      <c r="DV102" s="112"/>
      <c r="DW102" s="112"/>
      <c r="DX102" s="112"/>
      <c r="DY102" s="112"/>
      <c r="DZ102" s="112"/>
      <c r="EA102" s="112"/>
      <c r="EB102" s="112"/>
      <c r="EC102" s="112"/>
      <c r="ED102" s="112"/>
      <c r="EE102" s="112"/>
      <c r="EF102" s="112"/>
      <c r="EG102" s="112"/>
    </row>
    <row r="103" spans="1:137" s="245" customFormat="1" ht="12.75">
      <c r="A103" s="76"/>
      <c r="B103" s="73"/>
      <c r="C103" s="86"/>
      <c r="D103" s="76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2"/>
      <c r="AJ103" s="112"/>
      <c r="AK103" s="112"/>
      <c r="AL103" s="112"/>
      <c r="AM103" s="112"/>
      <c r="AN103" s="112"/>
      <c r="AO103" s="112"/>
      <c r="AP103" s="112"/>
      <c r="AQ103" s="112"/>
      <c r="AR103" s="112"/>
      <c r="AS103" s="112"/>
      <c r="AT103" s="112"/>
      <c r="AU103" s="112"/>
      <c r="AV103" s="112"/>
      <c r="AW103" s="112"/>
      <c r="AX103" s="112"/>
      <c r="AY103" s="112"/>
      <c r="AZ103" s="112"/>
      <c r="BA103" s="112"/>
      <c r="BB103" s="112"/>
      <c r="BC103" s="112"/>
      <c r="BD103" s="112"/>
      <c r="BE103" s="112"/>
      <c r="BF103" s="112"/>
      <c r="BG103" s="112"/>
      <c r="BH103" s="112"/>
      <c r="BI103" s="112"/>
      <c r="BJ103" s="112"/>
      <c r="BK103" s="112"/>
      <c r="BL103" s="112"/>
      <c r="BM103" s="112"/>
      <c r="BN103" s="112"/>
      <c r="BO103" s="112"/>
      <c r="BP103" s="112"/>
      <c r="BQ103" s="112"/>
      <c r="BR103" s="112"/>
      <c r="BS103" s="112"/>
      <c r="BT103" s="112"/>
      <c r="BU103" s="112"/>
      <c r="BV103" s="112"/>
      <c r="BW103" s="112"/>
      <c r="BX103" s="112"/>
      <c r="BY103" s="112"/>
      <c r="CB103" s="112"/>
      <c r="CC103" s="128"/>
      <c r="CD103" s="112"/>
      <c r="CE103" s="273"/>
      <c r="CF103" s="128"/>
      <c r="CG103" s="112"/>
      <c r="CH103" s="112"/>
      <c r="CI103" s="128"/>
      <c r="CJ103" s="112"/>
      <c r="CK103" s="128"/>
      <c r="CL103" s="112"/>
      <c r="CM103" s="112"/>
      <c r="CN103" s="112"/>
      <c r="CO103" s="112"/>
      <c r="CP103" s="112"/>
      <c r="CQ103" s="112"/>
      <c r="CR103" s="112"/>
      <c r="CS103" s="112"/>
      <c r="CT103" s="112"/>
      <c r="CU103" s="112"/>
      <c r="CV103" s="112"/>
      <c r="CW103" s="112"/>
      <c r="CX103" s="112"/>
      <c r="CY103" s="112"/>
      <c r="CZ103" s="112"/>
      <c r="DA103" s="112"/>
      <c r="DB103" s="112"/>
      <c r="DC103" s="112"/>
      <c r="DD103" s="112"/>
      <c r="DE103" s="112"/>
      <c r="DF103" s="112"/>
      <c r="DG103" s="112"/>
      <c r="DH103" s="112"/>
      <c r="DI103" s="112"/>
      <c r="DJ103" s="112"/>
      <c r="DK103" s="112"/>
      <c r="DL103" s="112"/>
      <c r="DM103" s="112"/>
      <c r="DN103" s="112"/>
      <c r="DO103" s="112"/>
      <c r="DP103" s="112"/>
      <c r="DQ103" s="112"/>
      <c r="DR103" s="112"/>
      <c r="DS103" s="112"/>
      <c r="DT103" s="112"/>
      <c r="DU103" s="112"/>
      <c r="DV103" s="112"/>
      <c r="DW103" s="112"/>
      <c r="DX103" s="112"/>
      <c r="DY103" s="112"/>
      <c r="DZ103" s="112"/>
      <c r="EA103" s="112"/>
      <c r="EB103" s="112"/>
      <c r="EC103" s="112"/>
      <c r="ED103" s="112"/>
      <c r="EE103" s="112"/>
      <c r="EF103" s="112"/>
      <c r="EG103" s="112"/>
    </row>
    <row r="104" spans="1:137" s="245" customFormat="1" ht="47.25">
      <c r="A104" s="76"/>
      <c r="B104" s="126">
        <v>9</v>
      </c>
      <c r="C104" s="124" t="s">
        <v>367</v>
      </c>
      <c r="D104" s="76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  <c r="AA104" s="112"/>
      <c r="AB104" s="112"/>
      <c r="AC104" s="112"/>
      <c r="AD104" s="112"/>
      <c r="AE104" s="112"/>
      <c r="AF104" s="112"/>
      <c r="AG104" s="112"/>
      <c r="AH104" s="112"/>
      <c r="AI104" s="112"/>
      <c r="AJ104" s="112"/>
      <c r="AK104" s="112"/>
      <c r="AL104" s="112"/>
      <c r="AM104" s="112"/>
      <c r="AN104" s="112"/>
      <c r="AO104" s="112"/>
      <c r="AP104" s="112"/>
      <c r="AQ104" s="112"/>
      <c r="AR104" s="112"/>
      <c r="AS104" s="112"/>
      <c r="AT104" s="112"/>
      <c r="AU104" s="112"/>
      <c r="AV104" s="112"/>
      <c r="AW104" s="112"/>
      <c r="AX104" s="112"/>
      <c r="AY104" s="112"/>
      <c r="AZ104" s="112"/>
      <c r="BA104" s="112"/>
      <c r="BB104" s="112"/>
      <c r="BC104" s="112"/>
      <c r="BD104" s="112"/>
      <c r="BE104" s="112"/>
      <c r="BF104" s="112"/>
      <c r="BG104" s="112"/>
      <c r="BH104" s="112"/>
      <c r="BI104" s="112"/>
      <c r="BJ104" s="112"/>
      <c r="BK104" s="112"/>
      <c r="BL104" s="112"/>
      <c r="BM104" s="112"/>
      <c r="BN104" s="112"/>
      <c r="BO104" s="112"/>
      <c r="BP104" s="112"/>
      <c r="BQ104" s="112"/>
      <c r="BR104" s="112"/>
      <c r="BS104" s="112"/>
      <c r="BT104" s="112"/>
      <c r="BU104" s="112"/>
      <c r="BV104" s="112"/>
      <c r="BW104" s="112"/>
      <c r="BX104" s="112"/>
      <c r="BY104" s="112"/>
      <c r="BZ104" s="112"/>
      <c r="CA104" s="112"/>
      <c r="CB104" s="112"/>
      <c r="CC104" s="128"/>
      <c r="CD104" s="112"/>
      <c r="CE104" s="273"/>
      <c r="CF104" s="128"/>
      <c r="CG104" s="112"/>
      <c r="CH104" s="112"/>
      <c r="CI104" s="128"/>
      <c r="CJ104" s="112"/>
      <c r="CK104" s="128"/>
      <c r="CL104" s="112"/>
      <c r="CM104" s="112"/>
      <c r="CN104" s="112"/>
      <c r="CO104" s="112"/>
      <c r="CP104" s="112"/>
      <c r="CQ104" s="112"/>
      <c r="CR104" s="112"/>
      <c r="CS104" s="112"/>
      <c r="CT104" s="112"/>
      <c r="CU104" s="112"/>
      <c r="CV104" s="112"/>
      <c r="CW104" s="112"/>
      <c r="CX104" s="112"/>
      <c r="CY104" s="112"/>
      <c r="CZ104" s="112"/>
      <c r="DA104" s="112"/>
      <c r="DB104" s="112"/>
      <c r="DC104" s="112"/>
      <c r="DD104" s="112"/>
      <c r="DE104" s="112"/>
      <c r="DF104" s="112"/>
      <c r="DG104" s="112"/>
      <c r="DH104" s="112"/>
      <c r="DI104" s="112"/>
      <c r="DJ104" s="112"/>
      <c r="DK104" s="112"/>
      <c r="DL104" s="112"/>
      <c r="DM104" s="112"/>
      <c r="DN104" s="112"/>
      <c r="DO104" s="112"/>
      <c r="DP104" s="112"/>
      <c r="DQ104" s="112"/>
      <c r="DR104" s="112"/>
      <c r="DS104" s="112"/>
      <c r="DT104" s="112"/>
      <c r="DU104" s="112"/>
      <c r="DV104" s="112"/>
      <c r="DW104" s="112"/>
      <c r="DX104" s="112"/>
      <c r="DY104" s="112"/>
      <c r="DZ104" s="112"/>
      <c r="EA104" s="112"/>
      <c r="EB104" s="112"/>
      <c r="EC104" s="112"/>
      <c r="ED104" s="112"/>
      <c r="EE104" s="112"/>
      <c r="EF104" s="112"/>
      <c r="EG104" s="112"/>
    </row>
    <row r="105" spans="1:137" s="245" customFormat="1" ht="14.25">
      <c r="A105" s="76"/>
      <c r="B105" s="100" t="s">
        <v>8</v>
      </c>
      <c r="C105" s="331" t="s">
        <v>850</v>
      </c>
      <c r="D105" s="76"/>
      <c r="E105" s="112">
        <v>15509</v>
      </c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>
        <v>19650</v>
      </c>
      <c r="Z105" s="112">
        <v>0</v>
      </c>
      <c r="AA105" s="112">
        <v>0</v>
      </c>
      <c r="AB105" s="112"/>
      <c r="AC105" s="112"/>
      <c r="AD105" s="112"/>
      <c r="AE105" s="112">
        <v>26510</v>
      </c>
      <c r="AF105" s="112"/>
      <c r="AG105" s="112"/>
      <c r="AH105" s="112"/>
      <c r="AI105" s="112">
        <v>27772</v>
      </c>
      <c r="AJ105" s="112">
        <v>27772</v>
      </c>
      <c r="AK105" s="112">
        <v>31234</v>
      </c>
      <c r="AL105" s="112">
        <v>26510</v>
      </c>
      <c r="AM105" s="112">
        <v>25824</v>
      </c>
      <c r="AN105" s="112"/>
      <c r="AO105" s="112">
        <v>25824</v>
      </c>
      <c r="AP105" s="112"/>
      <c r="AQ105" s="112"/>
      <c r="AR105" s="112"/>
      <c r="AS105" s="112">
        <v>24946</v>
      </c>
      <c r="AT105" s="112"/>
      <c r="AU105" s="112"/>
      <c r="AV105" s="112">
        <v>30019</v>
      </c>
      <c r="AW105" s="112">
        <v>30019</v>
      </c>
      <c r="AX105" s="112"/>
      <c r="AY105" s="112"/>
      <c r="AZ105" s="112"/>
      <c r="BA105" s="340">
        <v>30161</v>
      </c>
      <c r="BB105" s="340">
        <v>30161</v>
      </c>
      <c r="BC105" s="340">
        <v>30180</v>
      </c>
      <c r="BD105" s="340">
        <v>30113</v>
      </c>
      <c r="BE105" s="340">
        <v>32444</v>
      </c>
      <c r="BF105" s="340">
        <v>32255</v>
      </c>
      <c r="BG105" s="340">
        <v>32444</v>
      </c>
      <c r="BH105" s="340">
        <v>32160</v>
      </c>
      <c r="BI105" s="340">
        <v>32538</v>
      </c>
      <c r="BJ105" s="340">
        <v>32633</v>
      </c>
      <c r="BK105" s="340">
        <v>32538</v>
      </c>
      <c r="BL105" s="340">
        <v>32538</v>
      </c>
      <c r="BM105" s="340">
        <v>33153</v>
      </c>
      <c r="BN105" s="340">
        <v>38889</v>
      </c>
      <c r="BO105" s="340">
        <v>33209</v>
      </c>
      <c r="BP105" s="340">
        <v>33587</v>
      </c>
      <c r="BQ105" s="340">
        <v>33681</v>
      </c>
      <c r="BR105" s="340">
        <v>33587</v>
      </c>
      <c r="BS105" s="340">
        <v>33681</v>
      </c>
      <c r="BT105" s="340">
        <v>33153</v>
      </c>
      <c r="BU105" s="340">
        <v>33775</v>
      </c>
      <c r="BV105" s="340">
        <v>35286</v>
      </c>
      <c r="BW105" s="340">
        <v>35900</v>
      </c>
      <c r="BX105" s="340">
        <v>36245</v>
      </c>
      <c r="BY105" s="340">
        <v>37567</v>
      </c>
      <c r="BZ105" s="340">
        <v>38889</v>
      </c>
      <c r="CA105" s="340">
        <v>41323</v>
      </c>
      <c r="CB105" s="340">
        <v>46434</v>
      </c>
      <c r="CC105" s="340">
        <v>46675</v>
      </c>
      <c r="CD105" s="340">
        <v>48117</v>
      </c>
      <c r="CE105" s="341">
        <v>49269</v>
      </c>
      <c r="CF105" s="340">
        <v>49632</v>
      </c>
      <c r="CG105" s="340">
        <v>50305</v>
      </c>
      <c r="CH105" s="340">
        <v>50498</v>
      </c>
      <c r="CI105" s="340">
        <v>50594</v>
      </c>
      <c r="CJ105" s="340">
        <v>50794</v>
      </c>
      <c r="CK105" s="340">
        <v>50867</v>
      </c>
      <c r="CL105" s="340">
        <v>49471</v>
      </c>
      <c r="CM105" s="340">
        <v>49894</v>
      </c>
      <c r="CN105" s="340">
        <v>49766</v>
      </c>
      <c r="CO105" s="340">
        <v>49806</v>
      </c>
      <c r="CP105" s="340">
        <v>46805</v>
      </c>
      <c r="CQ105" s="340">
        <v>47030</v>
      </c>
      <c r="CR105" s="340">
        <v>47030</v>
      </c>
      <c r="CS105" s="340">
        <v>47360</v>
      </c>
      <c r="CT105" s="340">
        <v>47335</v>
      </c>
      <c r="CU105" s="340">
        <v>47437</v>
      </c>
      <c r="CV105" s="340">
        <v>48047</v>
      </c>
      <c r="CW105" s="340">
        <v>49031</v>
      </c>
      <c r="CX105" s="112"/>
      <c r="CY105" s="112"/>
      <c r="CZ105" s="112"/>
      <c r="DA105" s="112"/>
      <c r="DB105" s="112"/>
      <c r="DC105" s="112"/>
      <c r="DD105" s="112"/>
      <c r="DE105" s="112"/>
      <c r="DF105" s="112"/>
      <c r="DG105" s="112"/>
      <c r="DH105" s="112"/>
      <c r="DI105" s="112"/>
      <c r="DJ105" s="112"/>
      <c r="DK105" s="112"/>
      <c r="DL105" s="112"/>
      <c r="DM105" s="112"/>
      <c r="DN105" s="112"/>
      <c r="DO105" s="112"/>
      <c r="DP105" s="112"/>
      <c r="DQ105" s="112"/>
      <c r="DR105" s="112"/>
      <c r="DS105" s="112"/>
      <c r="DT105" s="112"/>
      <c r="DU105" s="112"/>
      <c r="DV105" s="112"/>
      <c r="DW105" s="112"/>
      <c r="DX105" s="112"/>
      <c r="DY105" s="112"/>
      <c r="DZ105" s="112"/>
      <c r="EA105" s="112"/>
      <c r="EB105" s="112"/>
      <c r="EC105" s="112"/>
      <c r="ED105" s="112"/>
      <c r="EE105" s="112"/>
      <c r="EF105" s="112"/>
      <c r="EG105" s="112"/>
    </row>
    <row r="106" spans="1:137" s="245" customFormat="1" ht="14.25">
      <c r="A106" s="76"/>
      <c r="B106" s="100" t="s">
        <v>11</v>
      </c>
      <c r="C106" s="331" t="s">
        <v>851</v>
      </c>
      <c r="D106" s="76"/>
      <c r="E106" s="112">
        <v>52800</v>
      </c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>
        <v>55900</v>
      </c>
      <c r="Z106" s="112">
        <v>0</v>
      </c>
      <c r="AA106" s="112">
        <v>0</v>
      </c>
      <c r="AB106" s="112"/>
      <c r="AC106" s="112"/>
      <c r="AD106" s="112"/>
      <c r="AE106" s="112">
        <v>66000</v>
      </c>
      <c r="AF106" s="112"/>
      <c r="AG106" s="112"/>
      <c r="AH106" s="112"/>
      <c r="AI106" s="112">
        <v>58600</v>
      </c>
      <c r="AJ106" s="112">
        <v>58600</v>
      </c>
      <c r="AK106" s="112">
        <v>57900</v>
      </c>
      <c r="AL106" s="112">
        <v>57900</v>
      </c>
      <c r="AM106" s="112">
        <v>59000</v>
      </c>
      <c r="AN106" s="112"/>
      <c r="AO106" s="112">
        <v>59000</v>
      </c>
      <c r="AP106" s="112"/>
      <c r="AQ106" s="112"/>
      <c r="AR106" s="112"/>
      <c r="AS106" s="112">
        <v>69900</v>
      </c>
      <c r="AT106" s="112"/>
      <c r="AU106" s="112"/>
      <c r="AV106" s="112">
        <v>66300</v>
      </c>
      <c r="AW106" s="112">
        <v>66300</v>
      </c>
      <c r="AX106" s="112"/>
      <c r="AY106" s="112"/>
      <c r="AZ106" s="112"/>
      <c r="BA106" s="340">
        <f>BA82</f>
        <v>107100</v>
      </c>
      <c r="BB106" s="340">
        <f aca="true" t="shared" si="17" ref="BB106:CJ106">BB82</f>
        <v>124500</v>
      </c>
      <c r="BC106" s="340">
        <f t="shared" si="17"/>
        <v>121500</v>
      </c>
      <c r="BD106" s="340">
        <f t="shared" si="17"/>
        <v>140200</v>
      </c>
      <c r="BE106" s="340">
        <f t="shared" si="17"/>
        <v>171900</v>
      </c>
      <c r="BF106" s="340">
        <f t="shared" si="17"/>
        <v>197900</v>
      </c>
      <c r="BG106" s="340">
        <f t="shared" si="17"/>
        <v>166200</v>
      </c>
      <c r="BH106" s="340">
        <f t="shared" si="17"/>
        <v>175300</v>
      </c>
      <c r="BI106" s="340">
        <f t="shared" si="17"/>
        <v>181600</v>
      </c>
      <c r="BJ106" s="340">
        <f t="shared" si="17"/>
        <v>180500</v>
      </c>
      <c r="BK106" s="340">
        <f t="shared" si="17"/>
        <v>212300</v>
      </c>
      <c r="BL106" s="340">
        <f t="shared" si="17"/>
        <v>228800</v>
      </c>
      <c r="BM106" s="340">
        <f t="shared" si="17"/>
        <v>221500</v>
      </c>
      <c r="BN106" s="340">
        <f t="shared" si="17"/>
        <v>176500</v>
      </c>
      <c r="BO106" s="340">
        <f t="shared" si="17"/>
        <v>178000</v>
      </c>
      <c r="BP106" s="340">
        <f t="shared" si="17"/>
        <v>160400</v>
      </c>
      <c r="BQ106" s="340">
        <f t="shared" si="17"/>
        <v>174000</v>
      </c>
      <c r="BR106" s="340">
        <f t="shared" si="17"/>
        <v>166300</v>
      </c>
      <c r="BS106" s="340">
        <f t="shared" si="17"/>
        <v>157800</v>
      </c>
      <c r="BT106" s="340">
        <f t="shared" si="17"/>
        <v>163500</v>
      </c>
      <c r="BU106" s="340">
        <f t="shared" si="17"/>
        <v>144500</v>
      </c>
      <c r="BV106" s="340">
        <f t="shared" si="17"/>
        <v>136700</v>
      </c>
      <c r="BW106" s="340">
        <f t="shared" si="17"/>
        <v>131100</v>
      </c>
      <c r="BX106" s="340">
        <f t="shared" si="17"/>
        <v>111100</v>
      </c>
      <c r="BY106" s="340">
        <f t="shared" si="17"/>
        <v>109800</v>
      </c>
      <c r="BZ106" s="340">
        <f t="shared" si="17"/>
        <v>104200</v>
      </c>
      <c r="CA106" s="340">
        <f t="shared" si="17"/>
        <v>107300</v>
      </c>
      <c r="CB106" s="340">
        <f t="shared" si="17"/>
        <v>107300</v>
      </c>
      <c r="CC106" s="340">
        <f t="shared" si="17"/>
        <v>98000</v>
      </c>
      <c r="CD106" s="340">
        <f t="shared" si="17"/>
        <v>97700</v>
      </c>
      <c r="CE106" s="341">
        <f t="shared" si="17"/>
        <v>90300</v>
      </c>
      <c r="CF106" s="340">
        <f t="shared" si="17"/>
        <v>88700</v>
      </c>
      <c r="CG106" s="340">
        <f t="shared" si="17"/>
        <v>83657</v>
      </c>
      <c r="CH106" s="340">
        <f t="shared" si="17"/>
        <v>76145</v>
      </c>
      <c r="CI106" s="340">
        <f t="shared" si="17"/>
        <v>72134</v>
      </c>
      <c r="CJ106" s="340">
        <f t="shared" si="17"/>
        <v>68926</v>
      </c>
      <c r="CK106" s="340">
        <v>63400</v>
      </c>
      <c r="CL106" s="340">
        <v>68900</v>
      </c>
      <c r="CM106" s="340">
        <v>67900</v>
      </c>
      <c r="CN106" s="340">
        <v>80700</v>
      </c>
      <c r="CO106" s="340">
        <v>88400</v>
      </c>
      <c r="CP106" s="340">
        <v>88200</v>
      </c>
      <c r="CQ106" s="340">
        <v>91000</v>
      </c>
      <c r="CR106" s="340">
        <v>98900</v>
      </c>
      <c r="CS106" s="340">
        <v>106900</v>
      </c>
      <c r="CT106" s="340">
        <v>108300</v>
      </c>
      <c r="CU106" s="340">
        <v>125900</v>
      </c>
      <c r="CV106" s="340">
        <v>123700</v>
      </c>
      <c r="CW106" s="340">
        <v>139800</v>
      </c>
      <c r="CX106" s="112"/>
      <c r="CY106" s="112"/>
      <c r="CZ106" s="112"/>
      <c r="DA106" s="112"/>
      <c r="DB106" s="112"/>
      <c r="DC106" s="112"/>
      <c r="DD106" s="112"/>
      <c r="DE106" s="112"/>
      <c r="DF106" s="112"/>
      <c r="DG106" s="112"/>
      <c r="DH106" s="112"/>
      <c r="DI106" s="112"/>
      <c r="DJ106" s="112"/>
      <c r="DK106" s="112"/>
      <c r="DL106" s="112"/>
      <c r="DM106" s="112"/>
      <c r="DN106" s="112"/>
      <c r="DO106" s="112"/>
      <c r="DP106" s="112"/>
      <c r="DQ106" s="112"/>
      <c r="DR106" s="112"/>
      <c r="DS106" s="112"/>
      <c r="DT106" s="112"/>
      <c r="DU106" s="112"/>
      <c r="DV106" s="112"/>
      <c r="DW106" s="112"/>
      <c r="DX106" s="112"/>
      <c r="DY106" s="112"/>
      <c r="DZ106" s="112"/>
      <c r="EA106" s="112"/>
      <c r="EB106" s="112"/>
      <c r="EC106" s="112"/>
      <c r="ED106" s="112"/>
      <c r="EE106" s="112"/>
      <c r="EF106" s="112"/>
      <c r="EG106" s="112"/>
    </row>
    <row r="107" spans="1:137" s="245" customFormat="1" ht="14.25">
      <c r="A107" s="76"/>
      <c r="B107" s="100" t="s">
        <v>13</v>
      </c>
      <c r="C107" s="331" t="s">
        <v>240</v>
      </c>
      <c r="D107" s="76"/>
      <c r="E107" s="112">
        <v>111.95519999999999</v>
      </c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>
        <v>117.3648</v>
      </c>
      <c r="Z107" s="112">
        <v>0</v>
      </c>
      <c r="AA107" s="112">
        <v>0</v>
      </c>
      <c r="AB107" s="112"/>
      <c r="AC107" s="112"/>
      <c r="AD107" s="112"/>
      <c r="AE107" s="112">
        <v>118.54079999999999</v>
      </c>
      <c r="AF107" s="112"/>
      <c r="AG107" s="112"/>
      <c r="AH107" s="112"/>
      <c r="AI107" s="112">
        <v>122.7744</v>
      </c>
      <c r="AJ107" s="112">
        <v>122.7744</v>
      </c>
      <c r="AK107" s="112">
        <v>123.0096</v>
      </c>
      <c r="AL107" s="112">
        <v>123.00959999999999</v>
      </c>
      <c r="AM107" s="112">
        <v>123.7152</v>
      </c>
      <c r="AN107" s="112"/>
      <c r="AO107" s="112">
        <v>123.7152</v>
      </c>
      <c r="AP107" s="112"/>
      <c r="AQ107" s="112"/>
      <c r="AR107" s="112"/>
      <c r="AS107" s="112">
        <v>123.9504</v>
      </c>
      <c r="AT107" s="112"/>
      <c r="AU107" s="112"/>
      <c r="AV107" s="112">
        <v>127.008</v>
      </c>
      <c r="AW107" s="112">
        <v>127.008</v>
      </c>
      <c r="AX107" s="112"/>
      <c r="AY107" s="112"/>
      <c r="AZ107" s="112"/>
      <c r="BA107" s="112">
        <f>BA88</f>
        <v>130.0656</v>
      </c>
      <c r="BB107" s="112">
        <f aca="true" t="shared" si="18" ref="BB107:CJ107">BB88</f>
        <v>129.1248</v>
      </c>
      <c r="BC107" s="112">
        <f t="shared" si="18"/>
        <v>129.5952</v>
      </c>
      <c r="BD107" s="112">
        <f t="shared" si="18"/>
        <v>130.7712</v>
      </c>
      <c r="BE107" s="112">
        <f t="shared" si="18"/>
        <v>130.7712</v>
      </c>
      <c r="BF107" s="112">
        <f t="shared" si="18"/>
        <v>130.7712</v>
      </c>
      <c r="BG107" s="112">
        <f t="shared" si="18"/>
        <v>131.712</v>
      </c>
      <c r="BH107" s="112">
        <f t="shared" si="18"/>
        <v>133.8288</v>
      </c>
      <c r="BI107" s="112">
        <f t="shared" si="18"/>
        <v>135.0048</v>
      </c>
      <c r="BJ107" s="112">
        <f t="shared" si="18"/>
        <v>135.0048</v>
      </c>
      <c r="BK107" s="112">
        <f t="shared" si="18"/>
        <v>136.1808</v>
      </c>
      <c r="BL107" s="112">
        <f t="shared" si="18"/>
        <v>138.2976</v>
      </c>
      <c r="BM107" s="112">
        <f t="shared" si="18"/>
        <v>138.299952</v>
      </c>
      <c r="BN107" s="112">
        <f t="shared" si="18"/>
        <v>138.299952</v>
      </c>
      <c r="BO107" s="112">
        <f t="shared" si="18"/>
        <v>138.299952</v>
      </c>
      <c r="BP107" s="112">
        <f t="shared" si="18"/>
        <v>139.388928</v>
      </c>
      <c r="BQ107" s="112">
        <f t="shared" si="18"/>
        <v>138.299952</v>
      </c>
      <c r="BR107" s="112">
        <f t="shared" si="18"/>
        <v>139.388928</v>
      </c>
      <c r="BS107" s="112">
        <f t="shared" si="18"/>
        <v>132.0092928</v>
      </c>
      <c r="BT107" s="112">
        <f t="shared" si="18"/>
        <v>133.0093632</v>
      </c>
      <c r="BU107" s="112">
        <f t="shared" si="18"/>
        <v>133.0093632</v>
      </c>
      <c r="BV107" s="112">
        <f t="shared" si="18"/>
        <v>144.8832</v>
      </c>
      <c r="BW107" s="112">
        <f t="shared" si="18"/>
        <v>144.83380799999998</v>
      </c>
      <c r="BX107" s="112">
        <f t="shared" si="18"/>
        <v>145.92278399999998</v>
      </c>
      <c r="BY107" s="112">
        <f t="shared" si="18"/>
        <v>145.92278399999998</v>
      </c>
      <c r="BZ107" s="112">
        <f t="shared" si="18"/>
        <v>145.92278399999998</v>
      </c>
      <c r="CA107" s="112">
        <f t="shared" si="18"/>
        <v>138.0097152</v>
      </c>
      <c r="CB107" s="112">
        <f t="shared" si="18"/>
        <v>147.01175999999998</v>
      </c>
      <c r="CC107" s="112">
        <f t="shared" si="18"/>
        <v>149.189712</v>
      </c>
      <c r="CD107" s="112">
        <f t="shared" si="18"/>
        <v>150.278688</v>
      </c>
      <c r="CE107" s="273">
        <f t="shared" si="18"/>
        <v>151.367664</v>
      </c>
      <c r="CF107" s="112">
        <f t="shared" si="18"/>
        <v>152.46</v>
      </c>
      <c r="CG107" s="112">
        <f t="shared" si="18"/>
        <v>147.2479008</v>
      </c>
      <c r="CH107" s="112">
        <f t="shared" si="18"/>
        <v>149.307312</v>
      </c>
      <c r="CI107" s="112">
        <f t="shared" si="18"/>
        <v>150.3370176</v>
      </c>
      <c r="CJ107" s="112">
        <f t="shared" si="18"/>
        <v>150.3370176</v>
      </c>
      <c r="CK107" s="112">
        <v>147.00925984251964</v>
      </c>
      <c r="CL107" s="112">
        <v>148</v>
      </c>
      <c r="CM107" s="112">
        <v>148</v>
      </c>
      <c r="CN107" s="112">
        <v>150.64</v>
      </c>
      <c r="CO107" s="112">
        <v>151</v>
      </c>
      <c r="CP107" s="112">
        <v>153</v>
      </c>
      <c r="CQ107" s="112">
        <v>160</v>
      </c>
      <c r="CR107" s="112">
        <v>162</v>
      </c>
      <c r="CS107" s="112">
        <v>163</v>
      </c>
      <c r="CT107" s="112">
        <v>165</v>
      </c>
      <c r="CU107" s="112">
        <v>168</v>
      </c>
      <c r="CV107" s="112">
        <v>168</v>
      </c>
      <c r="CW107" s="112"/>
      <c r="CX107" s="112"/>
      <c r="CY107" s="112"/>
      <c r="CZ107" s="112"/>
      <c r="DA107" s="112"/>
      <c r="DB107" s="112"/>
      <c r="DC107" s="112"/>
      <c r="DD107" s="112"/>
      <c r="DE107" s="112"/>
      <c r="DF107" s="112"/>
      <c r="DG107" s="112"/>
      <c r="DH107" s="112"/>
      <c r="DI107" s="112"/>
      <c r="DJ107" s="112"/>
      <c r="DK107" s="112"/>
      <c r="DL107" s="112"/>
      <c r="DM107" s="112"/>
      <c r="DN107" s="112"/>
      <c r="DO107" s="112"/>
      <c r="DP107" s="112"/>
      <c r="DQ107" s="112"/>
      <c r="DR107" s="112"/>
      <c r="DS107" s="112"/>
      <c r="DT107" s="112"/>
      <c r="DU107" s="112"/>
      <c r="DV107" s="112"/>
      <c r="DW107" s="112"/>
      <c r="DX107" s="112"/>
      <c r="DY107" s="112"/>
      <c r="DZ107" s="112"/>
      <c r="EA107" s="112"/>
      <c r="EB107" s="112"/>
      <c r="EC107" s="112"/>
      <c r="ED107" s="112"/>
      <c r="EE107" s="112"/>
      <c r="EF107" s="112"/>
      <c r="EG107" s="112"/>
    </row>
    <row r="108" spans="1:137" s="245" customFormat="1" ht="15">
      <c r="A108" s="76"/>
      <c r="B108" s="73"/>
      <c r="C108" s="118"/>
      <c r="D108" s="76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12"/>
      <c r="AB108" s="112"/>
      <c r="AC108" s="112"/>
      <c r="AD108" s="112"/>
      <c r="AE108" s="112"/>
      <c r="AF108" s="112"/>
      <c r="AG108" s="112"/>
      <c r="AH108" s="112"/>
      <c r="AI108" s="112"/>
      <c r="AJ108" s="112"/>
      <c r="AK108" s="112"/>
      <c r="AL108" s="112"/>
      <c r="AM108" s="112"/>
      <c r="AN108" s="112"/>
      <c r="AO108" s="112"/>
      <c r="AP108" s="112"/>
      <c r="AQ108" s="112"/>
      <c r="AR108" s="112"/>
      <c r="AS108" s="112"/>
      <c r="AT108" s="112"/>
      <c r="AU108" s="112"/>
      <c r="AV108" s="112"/>
      <c r="AW108" s="112"/>
      <c r="AX108" s="112"/>
      <c r="AY108" s="112"/>
      <c r="AZ108" s="112"/>
      <c r="BA108" s="112"/>
      <c r="BB108" s="112"/>
      <c r="BC108" s="112"/>
      <c r="BD108" s="112"/>
      <c r="BE108" s="112"/>
      <c r="BF108" s="112"/>
      <c r="BG108" s="112"/>
      <c r="BH108" s="112"/>
      <c r="BI108" s="112"/>
      <c r="BJ108" s="112"/>
      <c r="BK108" s="112"/>
      <c r="BL108" s="112"/>
      <c r="BM108" s="112"/>
      <c r="BN108" s="112"/>
      <c r="BO108" s="112"/>
      <c r="BP108" s="112"/>
      <c r="BQ108" s="112"/>
      <c r="BR108" s="112"/>
      <c r="BS108" s="112"/>
      <c r="BT108" s="112"/>
      <c r="BU108" s="112"/>
      <c r="BV108" s="112"/>
      <c r="BW108" s="112"/>
      <c r="BX108" s="112"/>
      <c r="BY108" s="112"/>
      <c r="BZ108" s="112"/>
      <c r="CA108" s="112"/>
      <c r="CB108" s="112"/>
      <c r="CC108" s="128"/>
      <c r="CD108" s="112"/>
      <c r="CE108" s="273"/>
      <c r="CF108" s="128"/>
      <c r="CG108" s="112"/>
      <c r="CH108" s="112"/>
      <c r="CI108" s="128"/>
      <c r="CJ108" s="112"/>
      <c r="CK108" s="128"/>
      <c r="CL108" s="112"/>
      <c r="CM108" s="112"/>
      <c r="CN108" s="112"/>
      <c r="CO108" s="112"/>
      <c r="CP108" s="112"/>
      <c r="CQ108" s="112"/>
      <c r="CR108" s="112"/>
      <c r="CS108" s="112"/>
      <c r="CT108" s="112"/>
      <c r="CU108" s="112"/>
      <c r="CV108" s="112"/>
      <c r="CW108" s="112"/>
      <c r="CX108" s="112"/>
      <c r="CY108" s="112"/>
      <c r="CZ108" s="112"/>
      <c r="DA108" s="112"/>
      <c r="DB108" s="112"/>
      <c r="DC108" s="112"/>
      <c r="DD108" s="112"/>
      <c r="DE108" s="112"/>
      <c r="DF108" s="112"/>
      <c r="DG108" s="112"/>
      <c r="DH108" s="112"/>
      <c r="DI108" s="112"/>
      <c r="DJ108" s="112"/>
      <c r="DK108" s="112"/>
      <c r="DL108" s="112"/>
      <c r="DM108" s="112"/>
      <c r="DN108" s="112"/>
      <c r="DO108" s="112"/>
      <c r="DP108" s="112"/>
      <c r="DQ108" s="112"/>
      <c r="DR108" s="112"/>
      <c r="DS108" s="112"/>
      <c r="DT108" s="112"/>
      <c r="DU108" s="112"/>
      <c r="DV108" s="112"/>
      <c r="DW108" s="112"/>
      <c r="DX108" s="112"/>
      <c r="DY108" s="112"/>
      <c r="DZ108" s="112"/>
      <c r="EA108" s="112"/>
      <c r="EB108" s="112"/>
      <c r="EC108" s="112"/>
      <c r="ED108" s="112"/>
      <c r="EE108" s="112"/>
      <c r="EF108" s="112"/>
      <c r="EG108" s="112"/>
    </row>
    <row r="109" spans="1:137" s="245" customFormat="1" ht="66" customHeight="1">
      <c r="A109" s="76"/>
      <c r="B109" s="126">
        <v>10</v>
      </c>
      <c r="C109" s="124" t="s">
        <v>368</v>
      </c>
      <c r="D109" s="76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  <c r="AA109" s="112"/>
      <c r="AB109" s="112"/>
      <c r="AC109" s="112"/>
      <c r="AD109" s="112"/>
      <c r="AE109" s="112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2"/>
      <c r="AP109" s="112"/>
      <c r="AQ109" s="112"/>
      <c r="AR109" s="112"/>
      <c r="AS109" s="112"/>
      <c r="AT109" s="112"/>
      <c r="AU109" s="112"/>
      <c r="AV109" s="112"/>
      <c r="AW109" s="112"/>
      <c r="AX109" s="112"/>
      <c r="AY109" s="112"/>
      <c r="AZ109" s="112"/>
      <c r="BA109" s="112"/>
      <c r="BB109" s="112"/>
      <c r="BC109" s="112"/>
      <c r="BD109" s="112"/>
      <c r="BE109" s="112"/>
      <c r="BF109" s="112"/>
      <c r="BG109" s="112"/>
      <c r="BH109" s="112"/>
      <c r="BI109" s="112"/>
      <c r="BJ109" s="112"/>
      <c r="BK109" s="112"/>
      <c r="BL109" s="112"/>
      <c r="BM109" s="112"/>
      <c r="BN109" s="112"/>
      <c r="BO109" s="112"/>
      <c r="BP109" s="112"/>
      <c r="BQ109" s="112"/>
      <c r="BR109" s="112"/>
      <c r="BS109" s="112"/>
      <c r="BT109" s="112"/>
      <c r="BU109" s="112"/>
      <c r="BV109" s="112"/>
      <c r="BW109" s="112"/>
      <c r="BX109" s="112"/>
      <c r="BY109" s="112"/>
      <c r="BZ109" s="112"/>
      <c r="CA109" s="112"/>
      <c r="CB109" s="112"/>
      <c r="CC109" s="128"/>
      <c r="CD109" s="112"/>
      <c r="CE109" s="273"/>
      <c r="CF109" s="128"/>
      <c r="CG109" s="112"/>
      <c r="CH109" s="112"/>
      <c r="CI109" s="128"/>
      <c r="CJ109" s="112"/>
      <c r="CK109" s="128"/>
      <c r="CL109" s="112"/>
      <c r="CM109" s="112"/>
      <c r="CN109" s="112"/>
      <c r="CO109" s="112"/>
      <c r="CP109" s="112"/>
      <c r="CQ109" s="112"/>
      <c r="CR109" s="112"/>
      <c r="CS109" s="112"/>
      <c r="CT109" s="112"/>
      <c r="CU109" s="112"/>
      <c r="CV109" s="112"/>
      <c r="CW109" s="112"/>
      <c r="CX109" s="112"/>
      <c r="CY109" s="112"/>
      <c r="CZ109" s="112"/>
      <c r="DA109" s="112"/>
      <c r="DB109" s="112"/>
      <c r="DC109" s="112"/>
      <c r="DD109" s="112"/>
      <c r="DE109" s="112"/>
      <c r="DF109" s="112"/>
      <c r="DG109" s="112"/>
      <c r="DH109" s="112"/>
      <c r="DI109" s="112"/>
      <c r="DJ109" s="112"/>
      <c r="DK109" s="112"/>
      <c r="DL109" s="112"/>
      <c r="DM109" s="112"/>
      <c r="DN109" s="112"/>
      <c r="DO109" s="112"/>
      <c r="DP109" s="112"/>
      <c r="DQ109" s="112"/>
      <c r="DR109" s="112"/>
      <c r="DS109" s="112"/>
      <c r="DT109" s="112"/>
      <c r="DU109" s="112"/>
      <c r="DV109" s="112"/>
      <c r="DW109" s="112"/>
      <c r="DX109" s="112"/>
      <c r="DY109" s="112"/>
      <c r="DZ109" s="112"/>
      <c r="EA109" s="112"/>
      <c r="EB109" s="112"/>
      <c r="EC109" s="112"/>
      <c r="ED109" s="112"/>
      <c r="EE109" s="112"/>
      <c r="EF109" s="112"/>
      <c r="EG109" s="112"/>
    </row>
    <row r="110" spans="1:137" s="245" customFormat="1" ht="14.25">
      <c r="A110" s="76"/>
      <c r="B110" s="100" t="s">
        <v>8</v>
      </c>
      <c r="C110" s="125" t="s">
        <v>240</v>
      </c>
      <c r="D110" s="76"/>
      <c r="E110" s="112">
        <f>E107</f>
        <v>111.95519999999999</v>
      </c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>
        <f>Y107</f>
        <v>117.3648</v>
      </c>
      <c r="Z110" s="112">
        <f>Z107</f>
        <v>0</v>
      </c>
      <c r="AA110" s="112">
        <f>AA107</f>
        <v>0</v>
      </c>
      <c r="AB110" s="112"/>
      <c r="AC110" s="112"/>
      <c r="AD110" s="112"/>
      <c r="AE110" s="112">
        <f>AE107</f>
        <v>118.54079999999999</v>
      </c>
      <c r="AF110" s="112"/>
      <c r="AG110" s="112"/>
      <c r="AH110" s="112"/>
      <c r="AI110" s="112">
        <f>AI107</f>
        <v>122.7744</v>
      </c>
      <c r="AJ110" s="112">
        <f>AJ107</f>
        <v>122.7744</v>
      </c>
      <c r="AK110" s="112">
        <f>AK107</f>
        <v>123.0096</v>
      </c>
      <c r="AL110" s="112">
        <f>AL107</f>
        <v>123.00959999999999</v>
      </c>
      <c r="AM110" s="112">
        <f>AM107</f>
        <v>123.7152</v>
      </c>
      <c r="AN110" s="112"/>
      <c r="AO110" s="112">
        <f>AO107</f>
        <v>123.7152</v>
      </c>
      <c r="AP110" s="112"/>
      <c r="AQ110" s="112"/>
      <c r="AR110" s="112"/>
      <c r="AS110" s="112">
        <f>AS107</f>
        <v>123.9504</v>
      </c>
      <c r="AT110" s="112"/>
      <c r="AU110" s="112"/>
      <c r="AV110" s="112">
        <f>AV107</f>
        <v>127.008</v>
      </c>
      <c r="AW110" s="112">
        <f>AW107</f>
        <v>127.008</v>
      </c>
      <c r="AX110" s="112"/>
      <c r="AY110" s="112"/>
      <c r="AZ110" s="112"/>
      <c r="BA110" s="112">
        <f>BA88</f>
        <v>130.0656</v>
      </c>
      <c r="BB110" s="112">
        <f aca="true" t="shared" si="19" ref="BB110:CJ110">BB88</f>
        <v>129.1248</v>
      </c>
      <c r="BC110" s="112">
        <f t="shared" si="19"/>
        <v>129.5952</v>
      </c>
      <c r="BD110" s="112">
        <f t="shared" si="19"/>
        <v>130.7712</v>
      </c>
      <c r="BE110" s="112">
        <f t="shared" si="19"/>
        <v>130.7712</v>
      </c>
      <c r="BF110" s="112">
        <f t="shared" si="19"/>
        <v>130.7712</v>
      </c>
      <c r="BG110" s="112">
        <f t="shared" si="19"/>
        <v>131.712</v>
      </c>
      <c r="BH110" s="112">
        <f t="shared" si="19"/>
        <v>133.8288</v>
      </c>
      <c r="BI110" s="112">
        <f t="shared" si="19"/>
        <v>135.0048</v>
      </c>
      <c r="BJ110" s="112">
        <f t="shared" si="19"/>
        <v>135.0048</v>
      </c>
      <c r="BK110" s="112">
        <f t="shared" si="19"/>
        <v>136.1808</v>
      </c>
      <c r="BL110" s="112">
        <f t="shared" si="19"/>
        <v>138.2976</v>
      </c>
      <c r="BM110" s="112">
        <f t="shared" si="19"/>
        <v>138.299952</v>
      </c>
      <c r="BN110" s="112">
        <f t="shared" si="19"/>
        <v>138.299952</v>
      </c>
      <c r="BO110" s="112">
        <f t="shared" si="19"/>
        <v>138.299952</v>
      </c>
      <c r="BP110" s="112">
        <f t="shared" si="19"/>
        <v>139.388928</v>
      </c>
      <c r="BQ110" s="112">
        <f t="shared" si="19"/>
        <v>138.299952</v>
      </c>
      <c r="BR110" s="112">
        <f t="shared" si="19"/>
        <v>139.388928</v>
      </c>
      <c r="BS110" s="112">
        <f t="shared" si="19"/>
        <v>132.0092928</v>
      </c>
      <c r="BT110" s="112">
        <f t="shared" si="19"/>
        <v>133.0093632</v>
      </c>
      <c r="BU110" s="112">
        <f t="shared" si="19"/>
        <v>133.0093632</v>
      </c>
      <c r="BV110" s="112">
        <f t="shared" si="19"/>
        <v>144.8832</v>
      </c>
      <c r="BW110" s="112">
        <f t="shared" si="19"/>
        <v>144.83380799999998</v>
      </c>
      <c r="BX110" s="112">
        <f t="shared" si="19"/>
        <v>145.92278399999998</v>
      </c>
      <c r="BY110" s="112">
        <f t="shared" si="19"/>
        <v>145.92278399999998</v>
      </c>
      <c r="BZ110" s="112">
        <f t="shared" si="19"/>
        <v>145.92278399999998</v>
      </c>
      <c r="CA110" s="112">
        <f t="shared" si="19"/>
        <v>138.0097152</v>
      </c>
      <c r="CB110" s="112">
        <f t="shared" si="19"/>
        <v>147.01175999999998</v>
      </c>
      <c r="CC110" s="112">
        <f t="shared" si="19"/>
        <v>149.189712</v>
      </c>
      <c r="CD110" s="112">
        <f t="shared" si="19"/>
        <v>150.278688</v>
      </c>
      <c r="CE110" s="273">
        <f t="shared" si="19"/>
        <v>151.367664</v>
      </c>
      <c r="CF110" s="112">
        <f t="shared" si="19"/>
        <v>152.46</v>
      </c>
      <c r="CG110" s="112">
        <f t="shared" si="19"/>
        <v>147.2479008</v>
      </c>
      <c r="CH110" s="112">
        <f t="shared" si="19"/>
        <v>149.307312</v>
      </c>
      <c r="CI110" s="112">
        <f t="shared" si="19"/>
        <v>150.3370176</v>
      </c>
      <c r="CJ110" s="112">
        <f t="shared" si="19"/>
        <v>150.3370176</v>
      </c>
      <c r="CK110" s="112">
        <v>147.00925984251964</v>
      </c>
      <c r="CL110" s="112">
        <v>148</v>
      </c>
      <c r="CM110" s="112">
        <v>148</v>
      </c>
      <c r="CN110" s="112">
        <v>150.64</v>
      </c>
      <c r="CO110" s="112">
        <v>151</v>
      </c>
      <c r="CP110" s="112">
        <v>153</v>
      </c>
      <c r="CQ110" s="112">
        <v>160</v>
      </c>
      <c r="CR110" s="112">
        <v>162</v>
      </c>
      <c r="CS110" s="112">
        <v>163</v>
      </c>
      <c r="CT110" s="112">
        <v>165</v>
      </c>
      <c r="CU110" s="112">
        <v>168</v>
      </c>
      <c r="CV110" s="112">
        <v>168</v>
      </c>
      <c r="CW110" s="112"/>
      <c r="CX110" s="112"/>
      <c r="CY110" s="112"/>
      <c r="CZ110" s="112"/>
      <c r="DA110" s="112"/>
      <c r="DB110" s="112"/>
      <c r="DC110" s="112"/>
      <c r="DD110" s="112"/>
      <c r="DE110" s="112"/>
      <c r="DF110" s="112"/>
      <c r="DG110" s="112"/>
      <c r="DH110" s="112"/>
      <c r="DI110" s="112"/>
      <c r="DJ110" s="112"/>
      <c r="DK110" s="112"/>
      <c r="DL110" s="112"/>
      <c r="DM110" s="112"/>
      <c r="DN110" s="112"/>
      <c r="DO110" s="112"/>
      <c r="DP110" s="112"/>
      <c r="DQ110" s="112"/>
      <c r="DR110" s="112"/>
      <c r="DS110" s="112"/>
      <c r="DT110" s="112"/>
      <c r="DU110" s="112"/>
      <c r="DV110" s="112"/>
      <c r="DW110" s="112"/>
      <c r="DX110" s="112"/>
      <c r="DY110" s="112"/>
      <c r="DZ110" s="112"/>
      <c r="EA110" s="112"/>
      <c r="EB110" s="112"/>
      <c r="EC110" s="112"/>
      <c r="ED110" s="112"/>
      <c r="EE110" s="112"/>
      <c r="EF110" s="112"/>
      <c r="EG110" s="112"/>
    </row>
    <row r="111" spans="1:137" s="245" customFormat="1" ht="14.25">
      <c r="A111" s="76"/>
      <c r="B111" s="100" t="s">
        <v>11</v>
      </c>
      <c r="C111" s="125" t="s">
        <v>369</v>
      </c>
      <c r="D111" s="76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  <c r="X111" s="112"/>
      <c r="Y111" s="112"/>
      <c r="Z111" s="112"/>
      <c r="AA111" s="112"/>
      <c r="AB111" s="112"/>
      <c r="AC111" s="112"/>
      <c r="AD111" s="112"/>
      <c r="AE111" s="112"/>
      <c r="AF111" s="112"/>
      <c r="AG111" s="112"/>
      <c r="AH111" s="112"/>
      <c r="AI111" s="112"/>
      <c r="AJ111" s="112"/>
      <c r="AK111" s="112"/>
      <c r="AL111" s="112"/>
      <c r="AM111" s="112"/>
      <c r="AN111" s="112"/>
      <c r="AO111" s="112"/>
      <c r="AP111" s="112"/>
      <c r="AQ111" s="112"/>
      <c r="AR111" s="112"/>
      <c r="AS111" s="112"/>
      <c r="AT111" s="112"/>
      <c r="AU111" s="112"/>
      <c r="AV111" s="112"/>
      <c r="AW111" s="112"/>
      <c r="AX111" s="112"/>
      <c r="AY111" s="112"/>
      <c r="AZ111" s="112"/>
      <c r="BA111" s="112"/>
      <c r="BB111" s="112"/>
      <c r="BC111" s="112"/>
      <c r="BD111" s="112"/>
      <c r="BE111" s="112"/>
      <c r="BF111" s="112"/>
      <c r="BG111" s="112"/>
      <c r="BH111" s="112"/>
      <c r="BI111" s="112"/>
      <c r="BJ111" s="112"/>
      <c r="BK111" s="112"/>
      <c r="BL111" s="112"/>
      <c r="BM111" s="112"/>
      <c r="BN111" s="112"/>
      <c r="BO111" s="112"/>
      <c r="BP111" s="112"/>
      <c r="BQ111" s="112"/>
      <c r="BR111" s="112"/>
      <c r="BS111" s="112"/>
      <c r="BT111" s="112"/>
      <c r="BU111" s="112"/>
      <c r="BV111" s="112"/>
      <c r="BW111" s="112"/>
      <c r="BX111" s="112"/>
      <c r="BY111" s="112"/>
      <c r="BZ111" s="112"/>
      <c r="CA111" s="112"/>
      <c r="CB111" s="112"/>
      <c r="CC111" s="128">
        <v>0</v>
      </c>
      <c r="CD111" s="112"/>
      <c r="CE111" s="273"/>
      <c r="CF111" s="135" t="s">
        <v>370</v>
      </c>
      <c r="CG111" s="112"/>
      <c r="CH111" s="112"/>
      <c r="CI111" s="128">
        <v>0</v>
      </c>
      <c r="CJ111" s="112"/>
      <c r="CK111" s="128">
        <v>0</v>
      </c>
      <c r="CL111" s="112"/>
      <c r="CM111" s="112"/>
      <c r="CN111" s="112"/>
      <c r="CO111" s="112"/>
      <c r="CP111" s="112"/>
      <c r="CQ111" s="112"/>
      <c r="CR111" s="112"/>
      <c r="CS111" s="112"/>
      <c r="CT111" s="112"/>
      <c r="CU111" s="112"/>
      <c r="CV111" s="112"/>
      <c r="CW111" s="112"/>
      <c r="CX111" s="112"/>
      <c r="CY111" s="112"/>
      <c r="CZ111" s="112"/>
      <c r="DA111" s="112"/>
      <c r="DB111" s="112"/>
      <c r="DC111" s="112"/>
      <c r="DD111" s="112"/>
      <c r="DE111" s="112"/>
      <c r="DF111" s="112"/>
      <c r="DG111" s="112"/>
      <c r="DH111" s="112"/>
      <c r="DI111" s="112"/>
      <c r="DJ111" s="112"/>
      <c r="DK111" s="112"/>
      <c r="DL111" s="112"/>
      <c r="DM111" s="112"/>
      <c r="DN111" s="112"/>
      <c r="DO111" s="112"/>
      <c r="DP111" s="112"/>
      <c r="DQ111" s="112"/>
      <c r="DR111" s="112"/>
      <c r="DS111" s="112"/>
      <c r="DT111" s="112"/>
      <c r="DU111" s="112"/>
      <c r="DV111" s="112"/>
      <c r="DW111" s="112"/>
      <c r="DX111" s="112"/>
      <c r="DY111" s="112"/>
      <c r="DZ111" s="112"/>
      <c r="EA111" s="112"/>
      <c r="EB111" s="112"/>
      <c r="EC111" s="112"/>
      <c r="ED111" s="112"/>
      <c r="EE111" s="112"/>
      <c r="EF111" s="112"/>
      <c r="EG111" s="112"/>
    </row>
    <row r="112" spans="1:137" s="245" customFormat="1" ht="15">
      <c r="A112" s="76"/>
      <c r="B112" s="100"/>
      <c r="C112" s="118"/>
      <c r="D112" s="76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  <c r="AA112" s="112"/>
      <c r="AB112" s="112"/>
      <c r="AC112" s="112"/>
      <c r="AD112" s="112"/>
      <c r="AE112" s="112"/>
      <c r="AF112" s="112"/>
      <c r="AG112" s="112"/>
      <c r="AH112" s="112"/>
      <c r="AI112" s="112"/>
      <c r="AJ112" s="112"/>
      <c r="AK112" s="112"/>
      <c r="AL112" s="112"/>
      <c r="AM112" s="112"/>
      <c r="AN112" s="112"/>
      <c r="AO112" s="112"/>
      <c r="AP112" s="112"/>
      <c r="AQ112" s="112"/>
      <c r="AR112" s="112"/>
      <c r="AS112" s="112"/>
      <c r="AT112" s="112"/>
      <c r="AU112" s="112"/>
      <c r="AV112" s="112"/>
      <c r="AW112" s="112"/>
      <c r="AX112" s="112"/>
      <c r="AY112" s="112"/>
      <c r="AZ112" s="112"/>
      <c r="BA112" s="112"/>
      <c r="BB112" s="112"/>
      <c r="BC112" s="112"/>
      <c r="BD112" s="112"/>
      <c r="BE112" s="112"/>
      <c r="BF112" s="112"/>
      <c r="BG112" s="112"/>
      <c r="BH112" s="112"/>
      <c r="BI112" s="112"/>
      <c r="BJ112" s="112"/>
      <c r="BK112" s="112"/>
      <c r="BL112" s="112"/>
      <c r="BM112" s="112"/>
      <c r="BN112" s="112"/>
      <c r="BO112" s="112"/>
      <c r="BP112" s="112"/>
      <c r="BQ112" s="112"/>
      <c r="BR112" s="112"/>
      <c r="BS112" s="112"/>
      <c r="BT112" s="112"/>
      <c r="BU112" s="112"/>
      <c r="BV112" s="112"/>
      <c r="BW112" s="112"/>
      <c r="BX112" s="112"/>
      <c r="BY112" s="112"/>
      <c r="BZ112" s="112"/>
      <c r="CA112" s="112"/>
      <c r="CB112" s="112"/>
      <c r="CC112" s="128"/>
      <c r="CD112" s="112"/>
      <c r="CE112" s="273"/>
      <c r="CF112" s="128"/>
      <c r="CG112" s="112"/>
      <c r="CH112" s="112"/>
      <c r="CI112" s="128"/>
      <c r="CJ112" s="112"/>
      <c r="CK112" s="128"/>
      <c r="CL112" s="112"/>
      <c r="CM112" s="112"/>
      <c r="CN112" s="112"/>
      <c r="CO112" s="112"/>
      <c r="CP112" s="112"/>
      <c r="CQ112" s="112"/>
      <c r="CR112" s="112"/>
      <c r="CS112" s="112"/>
      <c r="CT112" s="112"/>
      <c r="CU112" s="112"/>
      <c r="CV112" s="112"/>
      <c r="CW112" s="112"/>
      <c r="CX112" s="112"/>
      <c r="CY112" s="112"/>
      <c r="CZ112" s="112"/>
      <c r="DA112" s="112"/>
      <c r="DB112" s="112"/>
      <c r="DC112" s="112"/>
      <c r="DD112" s="112"/>
      <c r="DE112" s="112"/>
      <c r="DF112" s="112"/>
      <c r="DG112" s="112"/>
      <c r="DH112" s="112"/>
      <c r="DI112" s="112"/>
      <c r="DJ112" s="112"/>
      <c r="DK112" s="112"/>
      <c r="DL112" s="112"/>
      <c r="DM112" s="112"/>
      <c r="DN112" s="112"/>
      <c r="DO112" s="112"/>
      <c r="DP112" s="112"/>
      <c r="DQ112" s="112"/>
      <c r="DR112" s="112"/>
      <c r="DS112" s="112"/>
      <c r="DT112" s="112"/>
      <c r="DU112" s="112"/>
      <c r="DV112" s="112"/>
      <c r="DW112" s="112"/>
      <c r="DX112" s="112"/>
      <c r="DY112" s="112"/>
      <c r="DZ112" s="112"/>
      <c r="EA112" s="112"/>
      <c r="EB112" s="112"/>
      <c r="EC112" s="112"/>
      <c r="ED112" s="112"/>
      <c r="EE112" s="112"/>
      <c r="EF112" s="112"/>
      <c r="EG112" s="112"/>
    </row>
    <row r="113" spans="1:137" s="245" customFormat="1" ht="31.5">
      <c r="A113" s="76"/>
      <c r="B113" s="126">
        <v>11</v>
      </c>
      <c r="C113" s="124" t="s">
        <v>371</v>
      </c>
      <c r="D113" s="76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  <c r="Z113" s="112"/>
      <c r="AA113" s="112"/>
      <c r="AB113" s="112"/>
      <c r="AC113" s="112"/>
      <c r="AD113" s="112"/>
      <c r="AE113" s="112"/>
      <c r="AF113" s="112"/>
      <c r="AG113" s="112"/>
      <c r="AH113" s="112"/>
      <c r="AI113" s="112"/>
      <c r="AJ113" s="112"/>
      <c r="AK113" s="112"/>
      <c r="AL113" s="112"/>
      <c r="AM113" s="112"/>
      <c r="AN113" s="112"/>
      <c r="AO113" s="112"/>
      <c r="AP113" s="112"/>
      <c r="AQ113" s="112"/>
      <c r="AR113" s="112"/>
      <c r="AS113" s="112"/>
      <c r="AT113" s="112"/>
      <c r="AU113" s="112"/>
      <c r="AV113" s="112"/>
      <c r="AW113" s="112"/>
      <c r="AX113" s="112"/>
      <c r="AY113" s="112"/>
      <c r="AZ113" s="112"/>
      <c r="BA113" s="112"/>
      <c r="BB113" s="112"/>
      <c r="BC113" s="112"/>
      <c r="BD113" s="112"/>
      <c r="BE113" s="112"/>
      <c r="BF113" s="112"/>
      <c r="BG113" s="112"/>
      <c r="BH113" s="112"/>
      <c r="BI113" s="112"/>
      <c r="BJ113" s="112"/>
      <c r="BK113" s="112"/>
      <c r="BL113" s="112"/>
      <c r="BM113" s="112"/>
      <c r="BN113" s="112"/>
      <c r="BO113" s="112"/>
      <c r="BP113" s="112"/>
      <c r="BQ113" s="112"/>
      <c r="BR113" s="112"/>
      <c r="BS113" s="112"/>
      <c r="BT113" s="112"/>
      <c r="BU113" s="112"/>
      <c r="BV113" s="112"/>
      <c r="BW113" s="112"/>
      <c r="BX113" s="112"/>
      <c r="BY113" s="112"/>
      <c r="BZ113" s="112"/>
      <c r="CA113" s="112"/>
      <c r="CB113" s="112"/>
      <c r="CC113" s="128"/>
      <c r="CD113" s="112"/>
      <c r="CE113" s="273"/>
      <c r="CF113" s="128"/>
      <c r="CG113" s="112"/>
      <c r="CH113" s="112"/>
      <c r="CI113" s="128"/>
      <c r="CJ113" s="112"/>
      <c r="CK113" s="128"/>
      <c r="CL113" s="112"/>
      <c r="CM113" s="112"/>
      <c r="CN113" s="112"/>
      <c r="CO113" s="112"/>
      <c r="CP113" s="112"/>
      <c r="CQ113" s="112"/>
      <c r="CR113" s="112"/>
      <c r="CS113" s="112"/>
      <c r="CT113" s="112"/>
      <c r="CU113" s="112"/>
      <c r="CV113" s="112"/>
      <c r="CW113" s="112"/>
      <c r="CX113" s="112"/>
      <c r="CY113" s="112"/>
      <c r="CZ113" s="112"/>
      <c r="DA113" s="112"/>
      <c r="DB113" s="112"/>
      <c r="DC113" s="112"/>
      <c r="DD113" s="112"/>
      <c r="DE113" s="112"/>
      <c r="DF113" s="112"/>
      <c r="DG113" s="112"/>
      <c r="DH113" s="112"/>
      <c r="DI113" s="112"/>
      <c r="DJ113" s="112"/>
      <c r="DK113" s="112"/>
      <c r="DL113" s="112"/>
      <c r="DM113" s="112"/>
      <c r="DN113" s="112"/>
      <c r="DO113" s="112"/>
      <c r="DP113" s="112"/>
      <c r="DQ113" s="112"/>
      <c r="DR113" s="112"/>
      <c r="DS113" s="112"/>
      <c r="DT113" s="112"/>
      <c r="DU113" s="112"/>
      <c r="DV113" s="112"/>
      <c r="DW113" s="112"/>
      <c r="DX113" s="112"/>
      <c r="DY113" s="112"/>
      <c r="DZ113" s="112"/>
      <c r="EA113" s="112"/>
      <c r="EB113" s="112"/>
      <c r="EC113" s="112"/>
      <c r="ED113" s="112"/>
      <c r="EE113" s="112"/>
      <c r="EF113" s="112"/>
      <c r="EG113" s="112"/>
    </row>
    <row r="114" spans="1:137" s="245" customFormat="1" ht="14.25" customHeight="1">
      <c r="A114" s="76"/>
      <c r="B114" s="100" t="s">
        <v>8</v>
      </c>
      <c r="C114" s="125" t="s">
        <v>372</v>
      </c>
      <c r="D114" s="76"/>
      <c r="E114" s="112">
        <f>E119</f>
        <v>372</v>
      </c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>
        <f>Y119</f>
        <v>395</v>
      </c>
      <c r="Z114" s="112">
        <f>Z119</f>
        <v>0</v>
      </c>
      <c r="AA114" s="112">
        <f>AA119</f>
        <v>0</v>
      </c>
      <c r="AB114" s="112"/>
      <c r="AC114" s="112"/>
      <c r="AD114" s="112"/>
      <c r="AE114" s="112">
        <f>AE119</f>
        <v>372</v>
      </c>
      <c r="AF114" s="112"/>
      <c r="AG114" s="112"/>
      <c r="AH114" s="112"/>
      <c r="AI114" s="112">
        <f>AI119</f>
        <v>446.5</v>
      </c>
      <c r="AJ114" s="112">
        <f>AJ119</f>
        <v>446.5</v>
      </c>
      <c r="AK114" s="112">
        <f>AK119</f>
        <v>446.5</v>
      </c>
      <c r="AL114" s="112">
        <f>AL119</f>
        <v>400</v>
      </c>
      <c r="AM114" s="112">
        <f>AM119</f>
        <v>400</v>
      </c>
      <c r="AN114" s="112"/>
      <c r="AO114" s="112">
        <f>AO119</f>
        <v>400</v>
      </c>
      <c r="AP114" s="112"/>
      <c r="AQ114" s="112"/>
      <c r="AR114" s="112"/>
      <c r="AS114" s="112">
        <f>AS119</f>
        <v>410</v>
      </c>
      <c r="AT114" s="112"/>
      <c r="AU114" s="112"/>
      <c r="AV114" s="112">
        <f>AV119</f>
        <v>400</v>
      </c>
      <c r="AW114" s="112">
        <f>AW119</f>
        <v>400</v>
      </c>
      <c r="AX114" s="112"/>
      <c r="AY114" s="112"/>
      <c r="AZ114" s="112"/>
      <c r="BA114" s="112">
        <v>418</v>
      </c>
      <c r="BB114" s="112">
        <v>418</v>
      </c>
      <c r="BC114" s="112">
        <v>418</v>
      </c>
      <c r="BD114" s="112">
        <v>418</v>
      </c>
      <c r="BE114" s="112">
        <v>418</v>
      </c>
      <c r="BF114" s="112">
        <v>418</v>
      </c>
      <c r="BG114" s="112">
        <v>418</v>
      </c>
      <c r="BH114" s="112">
        <v>418</v>
      </c>
      <c r="BI114" s="112">
        <v>418</v>
      </c>
      <c r="BJ114" s="112">
        <v>418</v>
      </c>
      <c r="BK114" s="112">
        <v>418</v>
      </c>
      <c r="BL114" s="112">
        <v>418</v>
      </c>
      <c r="BM114" s="112">
        <v>418</v>
      </c>
      <c r="BN114" s="112">
        <v>418</v>
      </c>
      <c r="BO114" s="112">
        <v>418</v>
      </c>
      <c r="BP114" s="112">
        <v>418</v>
      </c>
      <c r="BQ114" s="112">
        <v>449.5</v>
      </c>
      <c r="BR114" s="112">
        <v>449.5</v>
      </c>
      <c r="BS114" s="112">
        <v>449.5</v>
      </c>
      <c r="BT114" s="112">
        <v>449.5</v>
      </c>
      <c r="BU114" s="112">
        <v>449.5</v>
      </c>
      <c r="BV114" s="112">
        <v>449.5</v>
      </c>
      <c r="BW114" s="112">
        <v>449.5</v>
      </c>
      <c r="BX114" s="112">
        <v>451.5</v>
      </c>
      <c r="BY114" s="112">
        <v>451.5</v>
      </c>
      <c r="BZ114" s="112">
        <v>451.5</v>
      </c>
      <c r="CA114" s="112">
        <v>465.8</v>
      </c>
      <c r="CB114" s="112">
        <v>465.8</v>
      </c>
      <c r="CC114" s="112">
        <v>465.8</v>
      </c>
      <c r="CD114" s="112">
        <v>465.8</v>
      </c>
      <c r="CE114" s="273">
        <v>465.8</v>
      </c>
      <c r="CF114" s="112">
        <v>478.9</v>
      </c>
      <c r="CG114" s="112">
        <v>478.9</v>
      </c>
      <c r="CH114" s="112">
        <v>478.9</v>
      </c>
      <c r="CI114" s="112">
        <v>478.9</v>
      </c>
      <c r="CJ114" s="112">
        <v>478.9</v>
      </c>
      <c r="CK114" s="112">
        <v>482.3</v>
      </c>
      <c r="CL114" s="112">
        <v>451.1</v>
      </c>
      <c r="CM114" s="112">
        <v>452.2</v>
      </c>
      <c r="CN114" s="112">
        <v>452.2</v>
      </c>
      <c r="CO114" s="112">
        <v>452.2</v>
      </c>
      <c r="CP114" s="112">
        <v>452.2</v>
      </c>
      <c r="CQ114" s="112">
        <v>481.4</v>
      </c>
      <c r="CR114" s="112">
        <v>481.4</v>
      </c>
      <c r="CS114" s="112">
        <v>481.4</v>
      </c>
      <c r="CT114" s="112">
        <v>481.4</v>
      </c>
      <c r="CU114" s="112">
        <v>481.4</v>
      </c>
      <c r="CV114" s="112">
        <v>481.4</v>
      </c>
      <c r="CW114" s="112"/>
      <c r="CX114" s="112"/>
      <c r="CY114" s="112"/>
      <c r="CZ114" s="112"/>
      <c r="DA114" s="112"/>
      <c r="DB114" s="112"/>
      <c r="DC114" s="112"/>
      <c r="DD114" s="112"/>
      <c r="DE114" s="112"/>
      <c r="DF114" s="112"/>
      <c r="DG114" s="112"/>
      <c r="DH114" s="112"/>
      <c r="DI114" s="112"/>
      <c r="DJ114" s="112"/>
      <c r="DK114" s="112"/>
      <c r="DL114" s="112"/>
      <c r="DM114" s="112"/>
      <c r="DN114" s="112"/>
      <c r="DO114" s="112"/>
      <c r="DP114" s="112"/>
      <c r="DQ114" s="112"/>
      <c r="DR114" s="112"/>
      <c r="DS114" s="112"/>
      <c r="DT114" s="112"/>
      <c r="DU114" s="112"/>
      <c r="DV114" s="112"/>
      <c r="DW114" s="112"/>
      <c r="DX114" s="112"/>
      <c r="DY114" s="112"/>
      <c r="DZ114" s="112"/>
      <c r="EA114" s="112"/>
      <c r="EB114" s="112"/>
      <c r="EC114" s="112"/>
      <c r="ED114" s="112"/>
      <c r="EE114" s="112"/>
      <c r="EF114" s="112"/>
      <c r="EG114" s="112"/>
    </row>
    <row r="115" spans="1:137" s="245" customFormat="1" ht="14.25">
      <c r="A115" s="76"/>
      <c r="B115" s="100" t="s">
        <v>11</v>
      </c>
      <c r="C115" s="125" t="s">
        <v>240</v>
      </c>
      <c r="D115" s="76"/>
      <c r="E115" s="112">
        <f>E110</f>
        <v>111.95519999999999</v>
      </c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112"/>
      <c r="V115" s="112"/>
      <c r="W115" s="112"/>
      <c r="X115" s="112"/>
      <c r="Y115" s="112">
        <f>Y110</f>
        <v>117.3648</v>
      </c>
      <c r="Z115" s="112">
        <f>Z110</f>
        <v>0</v>
      </c>
      <c r="AA115" s="112">
        <f>AA110</f>
        <v>0</v>
      </c>
      <c r="AB115" s="112"/>
      <c r="AC115" s="112"/>
      <c r="AD115" s="112"/>
      <c r="AE115" s="112">
        <f>AE110</f>
        <v>118.54079999999999</v>
      </c>
      <c r="AF115" s="112"/>
      <c r="AG115" s="112"/>
      <c r="AH115" s="112"/>
      <c r="AI115" s="112">
        <f>AI110</f>
        <v>122.7744</v>
      </c>
      <c r="AJ115" s="112">
        <f>AJ110</f>
        <v>122.7744</v>
      </c>
      <c r="AK115" s="112">
        <f>AK110</f>
        <v>123.0096</v>
      </c>
      <c r="AL115" s="112">
        <f>AL110</f>
        <v>123.00959999999999</v>
      </c>
      <c r="AM115" s="112">
        <f>AM110</f>
        <v>123.7152</v>
      </c>
      <c r="AN115" s="112"/>
      <c r="AO115" s="112">
        <f>AO110</f>
        <v>123.7152</v>
      </c>
      <c r="AP115" s="112"/>
      <c r="AQ115" s="112"/>
      <c r="AR115" s="112"/>
      <c r="AS115" s="112">
        <f>AS110</f>
        <v>123.9504</v>
      </c>
      <c r="AT115" s="112"/>
      <c r="AU115" s="112"/>
      <c r="AV115" s="112">
        <f>AV110</f>
        <v>127.008</v>
      </c>
      <c r="AW115" s="112">
        <f>AW110</f>
        <v>127.008</v>
      </c>
      <c r="AX115" s="112"/>
      <c r="AY115" s="112"/>
      <c r="AZ115" s="112"/>
      <c r="BA115" s="112">
        <f>BA107</f>
        <v>130.0656</v>
      </c>
      <c r="BB115" s="112">
        <f aca="true" t="shared" si="20" ref="BB115:CS115">BB107</f>
        <v>129.1248</v>
      </c>
      <c r="BC115" s="112">
        <f t="shared" si="20"/>
        <v>129.5952</v>
      </c>
      <c r="BD115" s="112">
        <f t="shared" si="20"/>
        <v>130.7712</v>
      </c>
      <c r="BE115" s="112">
        <f t="shared" si="20"/>
        <v>130.7712</v>
      </c>
      <c r="BF115" s="112">
        <f t="shared" si="20"/>
        <v>130.7712</v>
      </c>
      <c r="BG115" s="112">
        <f t="shared" si="20"/>
        <v>131.712</v>
      </c>
      <c r="BH115" s="112">
        <f t="shared" si="20"/>
        <v>133.8288</v>
      </c>
      <c r="BI115" s="112">
        <f t="shared" si="20"/>
        <v>135.0048</v>
      </c>
      <c r="BJ115" s="112">
        <f t="shared" si="20"/>
        <v>135.0048</v>
      </c>
      <c r="BK115" s="112">
        <f t="shared" si="20"/>
        <v>136.1808</v>
      </c>
      <c r="BL115" s="112">
        <f t="shared" si="20"/>
        <v>138.2976</v>
      </c>
      <c r="BM115" s="112">
        <f t="shared" si="20"/>
        <v>138.299952</v>
      </c>
      <c r="BN115" s="112">
        <f t="shared" si="20"/>
        <v>138.299952</v>
      </c>
      <c r="BO115" s="112">
        <f t="shared" si="20"/>
        <v>138.299952</v>
      </c>
      <c r="BP115" s="112">
        <f t="shared" si="20"/>
        <v>139.388928</v>
      </c>
      <c r="BQ115" s="112">
        <f t="shared" si="20"/>
        <v>138.299952</v>
      </c>
      <c r="BR115" s="112">
        <f t="shared" si="20"/>
        <v>139.388928</v>
      </c>
      <c r="BS115" s="112">
        <f t="shared" si="20"/>
        <v>132.0092928</v>
      </c>
      <c r="BT115" s="112">
        <f t="shared" si="20"/>
        <v>133.0093632</v>
      </c>
      <c r="BU115" s="112">
        <f t="shared" si="20"/>
        <v>133.0093632</v>
      </c>
      <c r="BV115" s="112">
        <f t="shared" si="20"/>
        <v>144.8832</v>
      </c>
      <c r="BW115" s="112">
        <f t="shared" si="20"/>
        <v>144.83380799999998</v>
      </c>
      <c r="BX115" s="112">
        <f t="shared" si="20"/>
        <v>145.92278399999998</v>
      </c>
      <c r="BY115" s="112">
        <f t="shared" si="20"/>
        <v>145.92278399999998</v>
      </c>
      <c r="BZ115" s="112">
        <f t="shared" si="20"/>
        <v>145.92278399999998</v>
      </c>
      <c r="CA115" s="112">
        <f t="shared" si="20"/>
        <v>138.0097152</v>
      </c>
      <c r="CB115" s="112">
        <f t="shared" si="20"/>
        <v>147.01175999999998</v>
      </c>
      <c r="CC115" s="112">
        <f t="shared" si="20"/>
        <v>149.189712</v>
      </c>
      <c r="CD115" s="112">
        <f t="shared" si="20"/>
        <v>150.278688</v>
      </c>
      <c r="CE115" s="273">
        <f t="shared" si="20"/>
        <v>151.367664</v>
      </c>
      <c r="CF115" s="112">
        <f t="shared" si="20"/>
        <v>152.46</v>
      </c>
      <c r="CG115" s="112">
        <f t="shared" si="20"/>
        <v>147.2479008</v>
      </c>
      <c r="CH115" s="112">
        <f t="shared" si="20"/>
        <v>149.307312</v>
      </c>
      <c r="CI115" s="112">
        <f t="shared" si="20"/>
        <v>150.3370176</v>
      </c>
      <c r="CJ115" s="112">
        <f t="shared" si="20"/>
        <v>150.3370176</v>
      </c>
      <c r="CK115" s="112">
        <f t="shared" si="20"/>
        <v>147.00925984251964</v>
      </c>
      <c r="CL115" s="112">
        <f t="shared" si="20"/>
        <v>148</v>
      </c>
      <c r="CM115" s="112">
        <f t="shared" si="20"/>
        <v>148</v>
      </c>
      <c r="CN115" s="112">
        <f t="shared" si="20"/>
        <v>150.64</v>
      </c>
      <c r="CO115" s="112">
        <f t="shared" si="20"/>
        <v>151</v>
      </c>
      <c r="CP115" s="112">
        <f t="shared" si="20"/>
        <v>153</v>
      </c>
      <c r="CQ115" s="112">
        <f t="shared" si="20"/>
        <v>160</v>
      </c>
      <c r="CR115" s="112">
        <f t="shared" si="20"/>
        <v>162</v>
      </c>
      <c r="CS115" s="112">
        <f t="shared" si="20"/>
        <v>163</v>
      </c>
      <c r="CT115" s="112">
        <v>165</v>
      </c>
      <c r="CU115" s="112">
        <v>168</v>
      </c>
      <c r="CV115" s="112">
        <v>168</v>
      </c>
      <c r="CW115" s="112"/>
      <c r="CX115" s="112"/>
      <c r="CY115" s="112"/>
      <c r="CZ115" s="112"/>
      <c r="DA115" s="112"/>
      <c r="DB115" s="112"/>
      <c r="DC115" s="112"/>
      <c r="DD115" s="112"/>
      <c r="DE115" s="112"/>
      <c r="DF115" s="112"/>
      <c r="DG115" s="112"/>
      <c r="DH115" s="112"/>
      <c r="DI115" s="112"/>
      <c r="DJ115" s="112"/>
      <c r="DK115" s="112"/>
      <c r="DL115" s="112"/>
      <c r="DM115" s="112"/>
      <c r="DN115" s="112"/>
      <c r="DO115" s="112"/>
      <c r="DP115" s="112"/>
      <c r="DQ115" s="112"/>
      <c r="DR115" s="112"/>
      <c r="DS115" s="112"/>
      <c r="DT115" s="112"/>
      <c r="DU115" s="112"/>
      <c r="DV115" s="112"/>
      <c r="DW115" s="112"/>
      <c r="DX115" s="112"/>
      <c r="DY115" s="112"/>
      <c r="DZ115" s="112"/>
      <c r="EA115" s="112"/>
      <c r="EB115" s="112"/>
      <c r="EC115" s="112"/>
      <c r="ED115" s="112"/>
      <c r="EE115" s="112"/>
      <c r="EF115" s="112"/>
      <c r="EG115" s="112"/>
    </row>
    <row r="116" spans="1:137" s="245" customFormat="1" ht="14.25">
      <c r="A116" s="76"/>
      <c r="B116" s="100" t="s">
        <v>13</v>
      </c>
      <c r="C116" s="125" t="s">
        <v>332</v>
      </c>
      <c r="D116" s="76"/>
      <c r="E116" s="112">
        <v>258.3</v>
      </c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  <c r="X116" s="112"/>
      <c r="Y116" s="112">
        <v>258.3</v>
      </c>
      <c r="Z116" s="112">
        <v>0</v>
      </c>
      <c r="AA116" s="112">
        <v>0</v>
      </c>
      <c r="AB116" s="112"/>
      <c r="AC116" s="112"/>
      <c r="AD116" s="112"/>
      <c r="AE116" s="112">
        <v>258.3</v>
      </c>
      <c r="AF116" s="112"/>
      <c r="AG116" s="112"/>
      <c r="AH116" s="112"/>
      <c r="AI116" s="112">
        <v>258.3</v>
      </c>
      <c r="AJ116" s="112">
        <v>258.3</v>
      </c>
      <c r="AK116" s="112">
        <v>258.3</v>
      </c>
      <c r="AL116" s="112">
        <v>258.3</v>
      </c>
      <c r="AM116" s="112">
        <v>258.3</v>
      </c>
      <c r="AN116" s="112"/>
      <c r="AO116" s="112">
        <v>258.3</v>
      </c>
      <c r="AP116" s="112"/>
      <c r="AQ116" s="112"/>
      <c r="AR116" s="112"/>
      <c r="AS116" s="112">
        <v>258.8</v>
      </c>
      <c r="AT116" s="112"/>
      <c r="AU116" s="112"/>
      <c r="AV116" s="112">
        <v>186.9</v>
      </c>
      <c r="AW116" s="112">
        <v>186.9</v>
      </c>
      <c r="AX116" s="112"/>
      <c r="AY116" s="112"/>
      <c r="AZ116" s="112"/>
      <c r="BA116" s="112">
        <f>BA9</f>
        <v>257.9</v>
      </c>
      <c r="BB116" s="112">
        <f aca="true" t="shared" si="21" ref="BB116:CI116">BB9</f>
        <v>256.9</v>
      </c>
      <c r="BC116" s="112">
        <f t="shared" si="21"/>
        <v>233.4</v>
      </c>
      <c r="BD116" s="112">
        <f t="shared" si="21"/>
        <v>243.3</v>
      </c>
      <c r="BE116" s="112">
        <f t="shared" si="21"/>
        <v>226.2</v>
      </c>
      <c r="BF116" s="112">
        <f t="shared" si="21"/>
        <v>243.3</v>
      </c>
      <c r="BG116" s="112">
        <f t="shared" si="21"/>
        <v>243.9</v>
      </c>
      <c r="BH116" s="112">
        <f t="shared" si="21"/>
        <v>243.4</v>
      </c>
      <c r="BI116" s="112">
        <f t="shared" si="21"/>
        <v>250.8</v>
      </c>
      <c r="BJ116" s="112">
        <f t="shared" si="21"/>
        <v>253.5</v>
      </c>
      <c r="BK116" s="112">
        <f t="shared" si="21"/>
        <v>254.9</v>
      </c>
      <c r="BL116" s="112">
        <f t="shared" si="21"/>
        <v>258.9</v>
      </c>
      <c r="BM116" s="112">
        <f t="shared" si="21"/>
        <v>259.3</v>
      </c>
      <c r="BN116" s="112">
        <f t="shared" si="21"/>
        <v>259.2</v>
      </c>
      <c r="BO116" s="112">
        <f t="shared" si="21"/>
        <v>259.9</v>
      </c>
      <c r="BP116" s="112">
        <f t="shared" si="21"/>
        <v>260.1</v>
      </c>
      <c r="BQ116" s="112">
        <f t="shared" si="21"/>
        <v>261.2</v>
      </c>
      <c r="BR116" s="112">
        <f t="shared" si="21"/>
        <v>266.2</v>
      </c>
      <c r="BS116" s="112">
        <f t="shared" si="21"/>
        <v>268.3</v>
      </c>
      <c r="BT116" s="112">
        <f t="shared" si="21"/>
        <v>276.7</v>
      </c>
      <c r="BU116" s="112">
        <f t="shared" si="21"/>
        <v>276.7</v>
      </c>
      <c r="BV116" s="112">
        <f t="shared" si="21"/>
        <v>217.22</v>
      </c>
      <c r="BW116" s="112">
        <f t="shared" si="21"/>
        <v>276.7</v>
      </c>
      <c r="BX116" s="112">
        <f t="shared" si="21"/>
        <v>277.3</v>
      </c>
      <c r="BY116" s="112">
        <f t="shared" si="21"/>
        <v>277.9</v>
      </c>
      <c r="BZ116" s="112">
        <f t="shared" si="21"/>
        <v>280.1</v>
      </c>
      <c r="CA116" s="112">
        <f t="shared" si="21"/>
        <v>280.6</v>
      </c>
      <c r="CB116" s="112">
        <f t="shared" si="21"/>
        <v>280.6</v>
      </c>
      <c r="CC116" s="112">
        <f t="shared" si="21"/>
        <v>287</v>
      </c>
      <c r="CD116" s="112">
        <f t="shared" si="21"/>
        <v>357.1</v>
      </c>
      <c r="CE116" s="273">
        <f t="shared" si="21"/>
        <v>354.6</v>
      </c>
      <c r="CF116" s="112">
        <f t="shared" si="21"/>
        <v>357.9</v>
      </c>
      <c r="CG116" s="112">
        <f t="shared" si="21"/>
        <v>353.67</v>
      </c>
      <c r="CH116" s="112">
        <f t="shared" si="21"/>
        <v>348.92</v>
      </c>
      <c r="CI116" s="112">
        <f t="shared" si="21"/>
        <v>341.61</v>
      </c>
      <c r="CJ116" s="116">
        <f>CJ102</f>
        <v>0</v>
      </c>
      <c r="CK116" s="116">
        <v>330.6</v>
      </c>
      <c r="CL116" s="116">
        <v>322.7</v>
      </c>
      <c r="CM116" s="116">
        <v>319.1</v>
      </c>
      <c r="CN116" s="116">
        <v>286.1</v>
      </c>
      <c r="CO116" s="116">
        <v>289</v>
      </c>
      <c r="CP116" s="116">
        <v>286</v>
      </c>
      <c r="CQ116" s="116">
        <v>286.2</v>
      </c>
      <c r="CR116" s="116">
        <v>286.7</v>
      </c>
      <c r="CS116" s="116">
        <v>286.4</v>
      </c>
      <c r="CT116" s="112">
        <v>296.4</v>
      </c>
      <c r="CU116" s="112">
        <v>288.1</v>
      </c>
      <c r="CV116" s="112">
        <v>291.4</v>
      </c>
      <c r="CW116" s="112">
        <v>291.3</v>
      </c>
      <c r="CX116" s="112"/>
      <c r="CY116" s="112"/>
      <c r="CZ116" s="112"/>
      <c r="DA116" s="112"/>
      <c r="DB116" s="112"/>
      <c r="DC116" s="112"/>
      <c r="DD116" s="112"/>
      <c r="DE116" s="112"/>
      <c r="DF116" s="112"/>
      <c r="DG116" s="112"/>
      <c r="DH116" s="112"/>
      <c r="DI116" s="112"/>
      <c r="DJ116" s="112"/>
      <c r="DK116" s="112"/>
      <c r="DL116" s="112"/>
      <c r="DM116" s="112"/>
      <c r="DN116" s="112"/>
      <c r="DO116" s="112"/>
      <c r="DP116" s="112"/>
      <c r="DQ116" s="112"/>
      <c r="DR116" s="112"/>
      <c r="DS116" s="112"/>
      <c r="DT116" s="112"/>
      <c r="DU116" s="112"/>
      <c r="DV116" s="112"/>
      <c r="DW116" s="112"/>
      <c r="DX116" s="112"/>
      <c r="DY116" s="112"/>
      <c r="DZ116" s="112"/>
      <c r="EA116" s="112"/>
      <c r="EB116" s="112"/>
      <c r="EC116" s="112"/>
      <c r="ED116" s="112"/>
      <c r="EE116" s="112"/>
      <c r="EF116" s="112"/>
      <c r="EG116" s="112"/>
    </row>
    <row r="117" spans="1:137" s="245" customFormat="1" ht="15">
      <c r="A117" s="76"/>
      <c r="B117" s="73"/>
      <c r="C117" s="118"/>
      <c r="D117" s="76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/>
      <c r="AA117" s="112"/>
      <c r="AB117" s="112"/>
      <c r="AC117" s="112"/>
      <c r="AD117" s="112"/>
      <c r="AE117" s="112"/>
      <c r="AF117" s="112"/>
      <c r="AG117" s="112"/>
      <c r="AH117" s="112"/>
      <c r="AI117" s="112"/>
      <c r="AJ117" s="112"/>
      <c r="AK117" s="112"/>
      <c r="AL117" s="112"/>
      <c r="AM117" s="112"/>
      <c r="AN117" s="112"/>
      <c r="AO117" s="112"/>
      <c r="AP117" s="112"/>
      <c r="AQ117" s="112"/>
      <c r="AR117" s="112"/>
      <c r="AS117" s="112"/>
      <c r="AT117" s="112"/>
      <c r="AU117" s="112"/>
      <c r="AV117" s="112"/>
      <c r="AW117" s="112"/>
      <c r="AX117" s="112"/>
      <c r="AY117" s="112"/>
      <c r="AZ117" s="112"/>
      <c r="BA117" s="112"/>
      <c r="BB117" s="112"/>
      <c r="BC117" s="112"/>
      <c r="BD117" s="112"/>
      <c r="BE117" s="112"/>
      <c r="BF117" s="112"/>
      <c r="BG117" s="112"/>
      <c r="BH117" s="112"/>
      <c r="BI117" s="112"/>
      <c r="BJ117" s="112"/>
      <c r="BK117" s="112"/>
      <c r="BL117" s="112"/>
      <c r="BM117" s="112"/>
      <c r="BN117" s="112"/>
      <c r="BO117" s="112"/>
      <c r="BP117" s="112"/>
      <c r="BQ117" s="112"/>
      <c r="BR117" s="112"/>
      <c r="BS117" s="112"/>
      <c r="BT117" s="112"/>
      <c r="BU117" s="112"/>
      <c r="BV117" s="112"/>
      <c r="BW117" s="112"/>
      <c r="BX117" s="112"/>
      <c r="BY117" s="112"/>
      <c r="BZ117" s="112"/>
      <c r="CA117" s="112"/>
      <c r="CB117" s="112"/>
      <c r="CC117" s="128"/>
      <c r="CD117" s="112"/>
      <c r="CE117" s="273"/>
      <c r="CF117" s="128"/>
      <c r="CG117" s="112"/>
      <c r="CH117" s="112"/>
      <c r="CI117" s="128"/>
      <c r="CJ117" s="112"/>
      <c r="CK117" s="128"/>
      <c r="CL117" s="112"/>
      <c r="CM117" s="112"/>
      <c r="CN117" s="112"/>
      <c r="CO117" s="112"/>
      <c r="CP117" s="112"/>
      <c r="CQ117" s="112"/>
      <c r="CR117" s="112"/>
      <c r="CS117" s="112"/>
      <c r="CT117" s="112"/>
      <c r="CU117" s="112"/>
      <c r="CV117" s="112"/>
      <c r="CW117" s="112"/>
      <c r="CX117" s="112"/>
      <c r="CY117" s="112"/>
      <c r="CZ117" s="112"/>
      <c r="DA117" s="112"/>
      <c r="DB117" s="112"/>
      <c r="DC117" s="112"/>
      <c r="DD117" s="112"/>
      <c r="DE117" s="112"/>
      <c r="DF117" s="112"/>
      <c r="DG117" s="112"/>
      <c r="DH117" s="112"/>
      <c r="DI117" s="112"/>
      <c r="DJ117" s="112"/>
      <c r="DK117" s="112"/>
      <c r="DL117" s="112"/>
      <c r="DM117" s="112"/>
      <c r="DN117" s="112"/>
      <c r="DO117" s="112"/>
      <c r="DP117" s="112"/>
      <c r="DQ117" s="112"/>
      <c r="DR117" s="112"/>
      <c r="DS117" s="112"/>
      <c r="DT117" s="112"/>
      <c r="DU117" s="112"/>
      <c r="DV117" s="112"/>
      <c r="DW117" s="112"/>
      <c r="DX117" s="112"/>
      <c r="DY117" s="112"/>
      <c r="DZ117" s="112"/>
      <c r="EA117" s="112"/>
      <c r="EB117" s="112"/>
      <c r="EC117" s="112"/>
      <c r="ED117" s="112"/>
      <c r="EE117" s="112"/>
      <c r="EF117" s="112"/>
      <c r="EG117" s="112"/>
    </row>
    <row r="118" spans="1:137" s="245" customFormat="1" ht="15.75">
      <c r="A118" s="76"/>
      <c r="B118" s="126">
        <v>12</v>
      </c>
      <c r="C118" s="124" t="s">
        <v>373</v>
      </c>
      <c r="D118" s="76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  <c r="AA118" s="112"/>
      <c r="AB118" s="112"/>
      <c r="AC118" s="112"/>
      <c r="AD118" s="112"/>
      <c r="AE118" s="112"/>
      <c r="AF118" s="112"/>
      <c r="AG118" s="112"/>
      <c r="AH118" s="112"/>
      <c r="AI118" s="112"/>
      <c r="AJ118" s="112"/>
      <c r="AK118" s="112"/>
      <c r="AL118" s="112"/>
      <c r="AM118" s="112"/>
      <c r="AN118" s="112"/>
      <c r="AO118" s="112"/>
      <c r="AP118" s="112"/>
      <c r="AQ118" s="112"/>
      <c r="AR118" s="112"/>
      <c r="AS118" s="112"/>
      <c r="AT118" s="112"/>
      <c r="AU118" s="112"/>
      <c r="AV118" s="112"/>
      <c r="AW118" s="112"/>
      <c r="AX118" s="112"/>
      <c r="AY118" s="112"/>
      <c r="AZ118" s="112"/>
      <c r="BA118" s="112"/>
      <c r="BB118" s="112"/>
      <c r="BC118" s="112"/>
      <c r="BD118" s="112"/>
      <c r="BE118" s="112"/>
      <c r="BF118" s="112"/>
      <c r="BG118" s="112"/>
      <c r="BH118" s="112"/>
      <c r="BI118" s="112"/>
      <c r="BJ118" s="112"/>
      <c r="BK118" s="112"/>
      <c r="BL118" s="112"/>
      <c r="BM118" s="112"/>
      <c r="BN118" s="112"/>
      <c r="BO118" s="112"/>
      <c r="BP118" s="112"/>
      <c r="BQ118" s="112"/>
      <c r="BR118" s="112"/>
      <c r="BS118" s="112"/>
      <c r="BT118" s="112"/>
      <c r="BU118" s="112"/>
      <c r="BV118" s="112"/>
      <c r="BW118" s="112"/>
      <c r="BX118" s="112"/>
      <c r="BY118" s="112"/>
      <c r="BZ118" s="112"/>
      <c r="CA118" s="112"/>
      <c r="CB118" s="112"/>
      <c r="CC118" s="128"/>
      <c r="CD118" s="112"/>
      <c r="CE118" s="273"/>
      <c r="CF118" s="128"/>
      <c r="CG118" s="112"/>
      <c r="CH118" s="112"/>
      <c r="CI118" s="128"/>
      <c r="CJ118" s="112"/>
      <c r="CK118" s="128"/>
      <c r="CL118" s="112"/>
      <c r="CM118" s="112"/>
      <c r="CN118" s="112"/>
      <c r="CO118" s="112"/>
      <c r="CP118" s="112"/>
      <c r="CQ118" s="112"/>
      <c r="CR118" s="112"/>
      <c r="CS118" s="112"/>
      <c r="CT118" s="112"/>
      <c r="CU118" s="112"/>
      <c r="CV118" s="112"/>
      <c r="CW118" s="112"/>
      <c r="CX118" s="112"/>
      <c r="CY118" s="112"/>
      <c r="CZ118" s="112"/>
      <c r="DA118" s="112"/>
      <c r="DB118" s="112"/>
      <c r="DC118" s="112"/>
      <c r="DD118" s="112"/>
      <c r="DE118" s="112"/>
      <c r="DF118" s="112"/>
      <c r="DG118" s="112"/>
      <c r="DH118" s="112"/>
      <c r="DI118" s="112"/>
      <c r="DJ118" s="112"/>
      <c r="DK118" s="112"/>
      <c r="DL118" s="112"/>
      <c r="DM118" s="112"/>
      <c r="DN118" s="112"/>
      <c r="DO118" s="112"/>
      <c r="DP118" s="112"/>
      <c r="DQ118" s="112"/>
      <c r="DR118" s="112"/>
      <c r="DS118" s="112"/>
      <c r="DT118" s="112"/>
      <c r="DU118" s="112"/>
      <c r="DV118" s="112"/>
      <c r="DW118" s="112"/>
      <c r="DX118" s="112"/>
      <c r="DY118" s="112"/>
      <c r="DZ118" s="112"/>
      <c r="EA118" s="112"/>
      <c r="EB118" s="112"/>
      <c r="EC118" s="112"/>
      <c r="ED118" s="112"/>
      <c r="EE118" s="112"/>
      <c r="EF118" s="112"/>
      <c r="EG118" s="112"/>
    </row>
    <row r="119" spans="1:137" s="245" customFormat="1" ht="14.25" customHeight="1">
      <c r="A119" s="76"/>
      <c r="B119" s="100" t="s">
        <v>8</v>
      </c>
      <c r="C119" s="125" t="s">
        <v>372</v>
      </c>
      <c r="D119" s="76"/>
      <c r="E119" s="112">
        <v>372</v>
      </c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  <c r="Y119" s="112">
        <v>395</v>
      </c>
      <c r="Z119" s="112">
        <v>0</v>
      </c>
      <c r="AA119" s="112">
        <v>0</v>
      </c>
      <c r="AB119" s="112"/>
      <c r="AC119" s="112"/>
      <c r="AD119" s="112"/>
      <c r="AE119" s="112">
        <v>372</v>
      </c>
      <c r="AF119" s="112"/>
      <c r="AG119" s="112"/>
      <c r="AH119" s="112"/>
      <c r="AI119" s="112">
        <v>446.5</v>
      </c>
      <c r="AJ119" s="112">
        <v>446.5</v>
      </c>
      <c r="AK119" s="112">
        <v>446.5</v>
      </c>
      <c r="AL119" s="112">
        <v>400</v>
      </c>
      <c r="AM119" s="112">
        <v>400</v>
      </c>
      <c r="AN119" s="112"/>
      <c r="AO119" s="112">
        <v>400</v>
      </c>
      <c r="AP119" s="112"/>
      <c r="AQ119" s="112"/>
      <c r="AR119" s="112"/>
      <c r="AS119" s="112">
        <v>410</v>
      </c>
      <c r="AT119" s="112"/>
      <c r="AU119" s="112"/>
      <c r="AV119" s="112">
        <v>400</v>
      </c>
      <c r="AW119" s="112">
        <v>400</v>
      </c>
      <c r="AX119" s="112"/>
      <c r="AY119" s="112"/>
      <c r="AZ119" s="112"/>
      <c r="BA119" s="112">
        <v>418</v>
      </c>
      <c r="BB119" s="112">
        <v>418</v>
      </c>
      <c r="BC119" s="112">
        <v>418</v>
      </c>
      <c r="BD119" s="112">
        <v>418</v>
      </c>
      <c r="BE119" s="112">
        <v>418</v>
      </c>
      <c r="BF119" s="112">
        <v>418</v>
      </c>
      <c r="BG119" s="112">
        <v>418</v>
      </c>
      <c r="BH119" s="112">
        <v>418</v>
      </c>
      <c r="BI119" s="112">
        <v>418</v>
      </c>
      <c r="BJ119" s="112">
        <v>418</v>
      </c>
      <c r="BK119" s="112">
        <v>418</v>
      </c>
      <c r="BL119" s="112">
        <v>418</v>
      </c>
      <c r="BM119" s="112">
        <v>418</v>
      </c>
      <c r="BN119" s="112">
        <v>418</v>
      </c>
      <c r="BO119" s="112">
        <v>418</v>
      </c>
      <c r="BP119" s="112">
        <v>418</v>
      </c>
      <c r="BQ119" s="112">
        <v>449.5</v>
      </c>
      <c r="BR119" s="112">
        <v>449.5</v>
      </c>
      <c r="BS119" s="112">
        <v>449.5</v>
      </c>
      <c r="BT119" s="112">
        <v>449.5</v>
      </c>
      <c r="BU119" s="112">
        <v>449.5</v>
      </c>
      <c r="BV119" s="112">
        <v>449.5</v>
      </c>
      <c r="BW119" s="112">
        <v>449.5</v>
      </c>
      <c r="BX119" s="112">
        <v>451.5</v>
      </c>
      <c r="BY119" s="112">
        <v>451.5</v>
      </c>
      <c r="BZ119" s="112">
        <v>451.5</v>
      </c>
      <c r="CA119" s="112">
        <v>465.8</v>
      </c>
      <c r="CB119" s="112">
        <v>465.8</v>
      </c>
      <c r="CC119" s="112">
        <v>465.8</v>
      </c>
      <c r="CD119" s="112">
        <v>465.8</v>
      </c>
      <c r="CE119" s="273">
        <v>465.8</v>
      </c>
      <c r="CF119" s="112">
        <v>478.9</v>
      </c>
      <c r="CG119" s="112">
        <v>478.9</v>
      </c>
      <c r="CH119" s="112">
        <v>478.9</v>
      </c>
      <c r="CI119" s="112">
        <v>478.9</v>
      </c>
      <c r="CJ119" s="112">
        <v>478.9</v>
      </c>
      <c r="CK119" s="112">
        <v>482.3</v>
      </c>
      <c r="CL119" s="112">
        <v>451.1</v>
      </c>
      <c r="CM119" s="112">
        <v>452.2</v>
      </c>
      <c r="CN119" s="112">
        <v>452.2</v>
      </c>
      <c r="CO119" s="112">
        <v>452.2</v>
      </c>
      <c r="CP119" s="112">
        <v>452.2</v>
      </c>
      <c r="CQ119" s="112">
        <v>481.4</v>
      </c>
      <c r="CR119" s="112">
        <v>481.4</v>
      </c>
      <c r="CS119" s="112">
        <v>481.4</v>
      </c>
      <c r="CT119" s="112">
        <v>481.4</v>
      </c>
      <c r="CU119" s="112">
        <v>481.4</v>
      </c>
      <c r="CV119" s="112">
        <v>481.4</v>
      </c>
      <c r="CW119" s="112"/>
      <c r="CX119" s="112"/>
      <c r="CY119" s="112"/>
      <c r="CZ119" s="112"/>
      <c r="DA119" s="112"/>
      <c r="DB119" s="112"/>
      <c r="DC119" s="112"/>
      <c r="DD119" s="112"/>
      <c r="DE119" s="112"/>
      <c r="DF119" s="112"/>
      <c r="DG119" s="112"/>
      <c r="DH119" s="112"/>
      <c r="DI119" s="112"/>
      <c r="DJ119" s="112"/>
      <c r="DK119" s="112"/>
      <c r="DL119" s="112"/>
      <c r="DM119" s="112"/>
      <c r="DN119" s="112"/>
      <c r="DO119" s="112"/>
      <c r="DP119" s="112"/>
      <c r="DQ119" s="112"/>
      <c r="DR119" s="112"/>
      <c r="DS119" s="112"/>
      <c r="DT119" s="112"/>
      <c r="DU119" s="112"/>
      <c r="DV119" s="112"/>
      <c r="DW119" s="112"/>
      <c r="DX119" s="112"/>
      <c r="DY119" s="112"/>
      <c r="DZ119" s="112"/>
      <c r="EA119" s="112"/>
      <c r="EB119" s="112"/>
      <c r="EC119" s="112"/>
      <c r="ED119" s="112"/>
      <c r="EE119" s="112"/>
      <c r="EF119" s="112"/>
      <c r="EG119" s="112"/>
    </row>
    <row r="120" spans="1:137" s="245" customFormat="1" ht="14.25">
      <c r="A120" s="76"/>
      <c r="B120" s="100" t="s">
        <v>11</v>
      </c>
      <c r="C120" s="125" t="s">
        <v>240</v>
      </c>
      <c r="D120" s="76"/>
      <c r="E120" s="112">
        <f>E115</f>
        <v>111.95519999999999</v>
      </c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112"/>
      <c r="V120" s="112"/>
      <c r="W120" s="112"/>
      <c r="X120" s="112"/>
      <c r="Y120" s="112">
        <f>Y115</f>
        <v>117.3648</v>
      </c>
      <c r="Z120" s="112">
        <f>Z115</f>
        <v>0</v>
      </c>
      <c r="AA120" s="112">
        <f>AA115</f>
        <v>0</v>
      </c>
      <c r="AB120" s="112"/>
      <c r="AC120" s="112"/>
      <c r="AD120" s="112"/>
      <c r="AE120" s="112">
        <f>AE115</f>
        <v>118.54079999999999</v>
      </c>
      <c r="AF120" s="112"/>
      <c r="AG120" s="112"/>
      <c r="AH120" s="112"/>
      <c r="AI120" s="112">
        <f>AI115</f>
        <v>122.7744</v>
      </c>
      <c r="AJ120" s="112">
        <f>AJ115</f>
        <v>122.7744</v>
      </c>
      <c r="AK120" s="112">
        <f>AK115</f>
        <v>123.0096</v>
      </c>
      <c r="AL120" s="112">
        <f>AL115</f>
        <v>123.00959999999999</v>
      </c>
      <c r="AM120" s="112">
        <f>AM115</f>
        <v>123.7152</v>
      </c>
      <c r="AN120" s="112"/>
      <c r="AO120" s="112">
        <f>AO115</f>
        <v>123.7152</v>
      </c>
      <c r="AP120" s="112"/>
      <c r="AQ120" s="112"/>
      <c r="AR120" s="112"/>
      <c r="AS120" s="112">
        <f>AS115</f>
        <v>123.9504</v>
      </c>
      <c r="AT120" s="112"/>
      <c r="AU120" s="112"/>
      <c r="AV120" s="112">
        <f>AV115</f>
        <v>127.008</v>
      </c>
      <c r="AW120" s="112">
        <f>AW115</f>
        <v>127.008</v>
      </c>
      <c r="AX120" s="112"/>
      <c r="AY120" s="112"/>
      <c r="AZ120" s="112"/>
      <c r="BA120" s="112">
        <f>BA110</f>
        <v>130.0656</v>
      </c>
      <c r="BB120" s="112">
        <f aca="true" t="shared" si="22" ref="BB120:CJ120">BB110</f>
        <v>129.1248</v>
      </c>
      <c r="BC120" s="112">
        <f t="shared" si="22"/>
        <v>129.5952</v>
      </c>
      <c r="BD120" s="112">
        <f t="shared" si="22"/>
        <v>130.7712</v>
      </c>
      <c r="BE120" s="112">
        <f t="shared" si="22"/>
        <v>130.7712</v>
      </c>
      <c r="BF120" s="112">
        <f t="shared" si="22"/>
        <v>130.7712</v>
      </c>
      <c r="BG120" s="112">
        <f t="shared" si="22"/>
        <v>131.712</v>
      </c>
      <c r="BH120" s="112">
        <f t="shared" si="22"/>
        <v>133.8288</v>
      </c>
      <c r="BI120" s="112">
        <f t="shared" si="22"/>
        <v>135.0048</v>
      </c>
      <c r="BJ120" s="112">
        <f t="shared" si="22"/>
        <v>135.0048</v>
      </c>
      <c r="BK120" s="112">
        <f t="shared" si="22"/>
        <v>136.1808</v>
      </c>
      <c r="BL120" s="112">
        <f t="shared" si="22"/>
        <v>138.2976</v>
      </c>
      <c r="BM120" s="112">
        <f t="shared" si="22"/>
        <v>138.299952</v>
      </c>
      <c r="BN120" s="112">
        <f t="shared" si="22"/>
        <v>138.299952</v>
      </c>
      <c r="BO120" s="112">
        <f t="shared" si="22"/>
        <v>138.299952</v>
      </c>
      <c r="BP120" s="112">
        <f t="shared" si="22"/>
        <v>139.388928</v>
      </c>
      <c r="BQ120" s="112">
        <f t="shared" si="22"/>
        <v>138.299952</v>
      </c>
      <c r="BR120" s="112">
        <f t="shared" si="22"/>
        <v>139.388928</v>
      </c>
      <c r="BS120" s="112">
        <f t="shared" si="22"/>
        <v>132.0092928</v>
      </c>
      <c r="BT120" s="112">
        <f t="shared" si="22"/>
        <v>133.0093632</v>
      </c>
      <c r="BU120" s="112">
        <f t="shared" si="22"/>
        <v>133.0093632</v>
      </c>
      <c r="BV120" s="112">
        <f t="shared" si="22"/>
        <v>144.8832</v>
      </c>
      <c r="BW120" s="112">
        <f t="shared" si="22"/>
        <v>144.83380799999998</v>
      </c>
      <c r="BX120" s="112">
        <f t="shared" si="22"/>
        <v>145.92278399999998</v>
      </c>
      <c r="BY120" s="112">
        <f t="shared" si="22"/>
        <v>145.92278399999998</v>
      </c>
      <c r="BZ120" s="112">
        <f t="shared" si="22"/>
        <v>145.92278399999998</v>
      </c>
      <c r="CA120" s="112">
        <f t="shared" si="22"/>
        <v>138.0097152</v>
      </c>
      <c r="CB120" s="112">
        <f t="shared" si="22"/>
        <v>147.01175999999998</v>
      </c>
      <c r="CC120" s="112">
        <f t="shared" si="22"/>
        <v>149.189712</v>
      </c>
      <c r="CD120" s="112">
        <f t="shared" si="22"/>
        <v>150.278688</v>
      </c>
      <c r="CE120" s="273">
        <f t="shared" si="22"/>
        <v>151.367664</v>
      </c>
      <c r="CF120" s="112">
        <f t="shared" si="22"/>
        <v>152.46</v>
      </c>
      <c r="CG120" s="112">
        <f t="shared" si="22"/>
        <v>147.2479008</v>
      </c>
      <c r="CH120" s="112">
        <f t="shared" si="22"/>
        <v>149.307312</v>
      </c>
      <c r="CI120" s="112">
        <f t="shared" si="22"/>
        <v>150.3370176</v>
      </c>
      <c r="CJ120" s="112">
        <f t="shared" si="22"/>
        <v>150.3370176</v>
      </c>
      <c r="CK120" s="112">
        <v>147.00925984251964</v>
      </c>
      <c r="CL120" s="112">
        <v>148</v>
      </c>
      <c r="CM120" s="112">
        <v>148</v>
      </c>
      <c r="CN120" s="112">
        <v>150.64</v>
      </c>
      <c r="CO120" s="112">
        <v>151</v>
      </c>
      <c r="CP120" s="112">
        <v>153</v>
      </c>
      <c r="CQ120" s="112">
        <v>160</v>
      </c>
      <c r="CR120" s="112">
        <v>162</v>
      </c>
      <c r="CS120" s="112">
        <v>163</v>
      </c>
      <c r="CT120" s="112">
        <v>165</v>
      </c>
      <c r="CU120" s="112">
        <v>168</v>
      </c>
      <c r="CV120" s="112">
        <v>168</v>
      </c>
      <c r="CW120" s="112"/>
      <c r="CX120" s="112"/>
      <c r="CY120" s="112"/>
      <c r="CZ120" s="112"/>
      <c r="DA120" s="112"/>
      <c r="DB120" s="112"/>
      <c r="DC120" s="112"/>
      <c r="DD120" s="112"/>
      <c r="DE120" s="112"/>
      <c r="DF120" s="112"/>
      <c r="DG120" s="112"/>
      <c r="DH120" s="112"/>
      <c r="DI120" s="112"/>
      <c r="DJ120" s="112"/>
      <c r="DK120" s="112"/>
      <c r="DL120" s="112"/>
      <c r="DM120" s="112"/>
      <c r="DN120" s="112"/>
      <c r="DO120" s="112"/>
      <c r="DP120" s="112"/>
      <c r="DQ120" s="112"/>
      <c r="DR120" s="112"/>
      <c r="DS120" s="112"/>
      <c r="DT120" s="112"/>
      <c r="DU120" s="112"/>
      <c r="DV120" s="112"/>
      <c r="DW120" s="112"/>
      <c r="DX120" s="112"/>
      <c r="DY120" s="112"/>
      <c r="DZ120" s="112"/>
      <c r="EA120" s="112"/>
      <c r="EB120" s="112"/>
      <c r="EC120" s="112"/>
      <c r="ED120" s="112"/>
      <c r="EE120" s="112"/>
      <c r="EF120" s="112"/>
      <c r="EG120" s="112"/>
    </row>
    <row r="121" spans="1:137" s="245" customFormat="1" ht="25.5">
      <c r="A121" s="76"/>
      <c r="B121" s="100" t="s">
        <v>13</v>
      </c>
      <c r="C121" s="284" t="s">
        <v>852</v>
      </c>
      <c r="D121" s="76"/>
      <c r="E121" s="112">
        <v>191</v>
      </c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  <c r="Y121" s="112">
        <v>191</v>
      </c>
      <c r="Z121" s="112">
        <v>0</v>
      </c>
      <c r="AA121" s="112">
        <v>0</v>
      </c>
      <c r="AB121" s="112"/>
      <c r="AC121" s="112"/>
      <c r="AD121" s="112"/>
      <c r="AE121" s="112">
        <v>191</v>
      </c>
      <c r="AF121" s="112"/>
      <c r="AG121" s="112"/>
      <c r="AH121" s="112"/>
      <c r="AI121" s="112">
        <v>191</v>
      </c>
      <c r="AJ121" s="112">
        <v>191</v>
      </c>
      <c r="AK121" s="112">
        <v>191</v>
      </c>
      <c r="AL121" s="112">
        <v>191</v>
      </c>
      <c r="AM121" s="112">
        <v>191</v>
      </c>
      <c r="AN121" s="112"/>
      <c r="AO121" s="112">
        <v>191</v>
      </c>
      <c r="AP121" s="112"/>
      <c r="AQ121" s="112"/>
      <c r="AR121" s="112"/>
      <c r="AS121" s="112">
        <v>191.1</v>
      </c>
      <c r="AT121" s="112"/>
      <c r="AU121" s="112"/>
      <c r="AV121" s="112">
        <v>190.4</v>
      </c>
      <c r="AW121" s="112">
        <v>190.4</v>
      </c>
      <c r="AX121" s="112"/>
      <c r="AY121" s="112"/>
      <c r="AZ121" s="112"/>
      <c r="BA121" s="112">
        <v>186.2</v>
      </c>
      <c r="BB121" s="112"/>
      <c r="BC121" s="112"/>
      <c r="BD121" s="112">
        <v>191.2</v>
      </c>
      <c r="BE121" s="112"/>
      <c r="BF121" s="112"/>
      <c r="BG121" s="112"/>
      <c r="BH121" s="112"/>
      <c r="BI121" s="112"/>
      <c r="BJ121" s="112"/>
      <c r="BK121" s="112"/>
      <c r="BL121" s="112">
        <v>191.2</v>
      </c>
      <c r="BM121" s="112"/>
      <c r="BN121" s="112"/>
      <c r="BO121" s="112"/>
      <c r="BP121" s="112"/>
      <c r="BQ121" s="112"/>
      <c r="BR121" s="112"/>
      <c r="BS121" s="112">
        <v>211.7</v>
      </c>
      <c r="BT121" s="112">
        <v>211.7</v>
      </c>
      <c r="BU121" s="112">
        <v>211.7</v>
      </c>
      <c r="BV121" s="112">
        <v>211.7</v>
      </c>
      <c r="BW121" s="112">
        <v>211.7</v>
      </c>
      <c r="BX121" s="112">
        <v>211.7</v>
      </c>
      <c r="BY121" s="112"/>
      <c r="BZ121" s="112"/>
      <c r="CA121" s="112"/>
      <c r="CB121" s="112"/>
      <c r="CC121" s="128">
        <v>219.4</v>
      </c>
      <c r="CD121" s="128">
        <v>219.4</v>
      </c>
      <c r="CE121" s="128">
        <v>219.4</v>
      </c>
      <c r="CF121" s="128">
        <v>219.4</v>
      </c>
      <c r="CG121" s="128"/>
      <c r="CH121" s="128"/>
      <c r="CI121" s="128">
        <v>219.4</v>
      </c>
      <c r="CJ121" s="128"/>
      <c r="CK121" s="128">
        <v>223.1</v>
      </c>
      <c r="CL121" s="112">
        <v>224</v>
      </c>
      <c r="CM121" s="112">
        <v>224</v>
      </c>
      <c r="CN121" s="112">
        <v>224</v>
      </c>
      <c r="CO121" s="112">
        <v>227.2</v>
      </c>
      <c r="CP121" s="112">
        <v>227.2</v>
      </c>
      <c r="CQ121" s="112">
        <v>227.2</v>
      </c>
      <c r="CR121" s="112">
        <v>227.2</v>
      </c>
      <c r="CS121" s="112">
        <v>227.2</v>
      </c>
      <c r="CT121" s="112">
        <v>227.2</v>
      </c>
      <c r="CU121" s="112">
        <v>227.2</v>
      </c>
      <c r="CV121" s="112">
        <v>227.2</v>
      </c>
      <c r="CW121" s="112"/>
      <c r="CX121" s="112"/>
      <c r="CY121" s="112"/>
      <c r="CZ121" s="112"/>
      <c r="DA121" s="112"/>
      <c r="DB121" s="112"/>
      <c r="DC121" s="112"/>
      <c r="DD121" s="112"/>
      <c r="DE121" s="112"/>
      <c r="DF121" s="112"/>
      <c r="DG121" s="112"/>
      <c r="DH121" s="112"/>
      <c r="DI121" s="112"/>
      <c r="DJ121" s="112"/>
      <c r="DK121" s="112"/>
      <c r="DL121" s="112"/>
      <c r="DM121" s="112"/>
      <c r="DN121" s="112"/>
      <c r="DO121" s="112"/>
      <c r="DP121" s="112"/>
      <c r="DQ121" s="112"/>
      <c r="DR121" s="112"/>
      <c r="DS121" s="112"/>
      <c r="DT121" s="112"/>
      <c r="DU121" s="112"/>
      <c r="DV121" s="112"/>
      <c r="DW121" s="112"/>
      <c r="DX121" s="112"/>
      <c r="DY121" s="112"/>
      <c r="DZ121" s="112"/>
      <c r="EA121" s="112"/>
      <c r="EB121" s="112"/>
      <c r="EC121" s="112"/>
      <c r="ED121" s="112"/>
      <c r="EE121" s="112"/>
      <c r="EF121" s="112"/>
      <c r="EG121" s="112"/>
    </row>
    <row r="122" spans="1:137" s="245" customFormat="1" ht="14.25">
      <c r="A122" s="76"/>
      <c r="B122" s="100" t="s">
        <v>19</v>
      </c>
      <c r="C122" s="125" t="s">
        <v>250</v>
      </c>
      <c r="D122" s="76"/>
      <c r="E122" s="112">
        <v>163.8</v>
      </c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  <c r="X122" s="112"/>
      <c r="Y122" s="112">
        <v>163.8</v>
      </c>
      <c r="Z122" s="112">
        <v>0</v>
      </c>
      <c r="AA122" s="112">
        <v>0</v>
      </c>
      <c r="AB122" s="112"/>
      <c r="AC122" s="112"/>
      <c r="AD122" s="112"/>
      <c r="AE122" s="112">
        <v>163.8</v>
      </c>
      <c r="AF122" s="112"/>
      <c r="AG122" s="112"/>
      <c r="AH122" s="112"/>
      <c r="AI122" s="112">
        <v>213</v>
      </c>
      <c r="AJ122" s="112">
        <v>213</v>
      </c>
      <c r="AK122" s="112">
        <v>213</v>
      </c>
      <c r="AL122" s="112">
        <v>163.8</v>
      </c>
      <c r="AM122" s="112">
        <v>163.8</v>
      </c>
      <c r="AN122" s="112"/>
      <c r="AO122" s="112">
        <v>163.8</v>
      </c>
      <c r="AP122" s="112"/>
      <c r="AQ122" s="112"/>
      <c r="AR122" s="112"/>
      <c r="AS122" s="112">
        <v>163.8</v>
      </c>
      <c r="AT122" s="112"/>
      <c r="AU122" s="112"/>
      <c r="AV122" s="112">
        <v>162.2</v>
      </c>
      <c r="AW122" s="112">
        <v>162.2</v>
      </c>
      <c r="AX122" s="112"/>
      <c r="AY122" s="112"/>
      <c r="AZ122" s="112"/>
      <c r="BA122" s="112">
        <v>191.2</v>
      </c>
      <c r="BB122" s="112">
        <v>191.2</v>
      </c>
      <c r="BC122" s="112">
        <v>191.2</v>
      </c>
      <c r="BD122" s="112">
        <v>191.2</v>
      </c>
      <c r="BE122" s="112">
        <v>191.2</v>
      </c>
      <c r="BF122" s="112">
        <v>191.2</v>
      </c>
      <c r="BG122" s="112">
        <v>191.2</v>
      </c>
      <c r="BH122" s="112">
        <v>191.2</v>
      </c>
      <c r="BI122" s="112">
        <v>191.2</v>
      </c>
      <c r="BJ122" s="112">
        <v>191.2</v>
      </c>
      <c r="BK122" s="112">
        <v>220.2</v>
      </c>
      <c r="BL122" s="112">
        <v>220.2</v>
      </c>
      <c r="BM122" s="112">
        <v>220.2</v>
      </c>
      <c r="BN122" s="112">
        <v>220.2</v>
      </c>
      <c r="BO122" s="112">
        <v>220.2</v>
      </c>
      <c r="BP122" s="112">
        <v>220.2</v>
      </c>
      <c r="BQ122" s="112">
        <v>220.2</v>
      </c>
      <c r="BR122" s="112">
        <v>220.2</v>
      </c>
      <c r="BS122" s="112">
        <v>220.2</v>
      </c>
      <c r="BT122" s="112">
        <v>220.2</v>
      </c>
      <c r="BU122" s="112">
        <v>220.2</v>
      </c>
      <c r="BV122" s="112">
        <v>220.2</v>
      </c>
      <c r="BW122" s="112">
        <v>220.2</v>
      </c>
      <c r="BX122" s="112">
        <v>220.3</v>
      </c>
      <c r="BY122" s="112">
        <v>220.5</v>
      </c>
      <c r="BZ122" s="112">
        <v>220.6</v>
      </c>
      <c r="CA122" s="112">
        <v>220.8</v>
      </c>
      <c r="CB122" s="112">
        <v>220.8</v>
      </c>
      <c r="CC122" s="112">
        <v>220.8</v>
      </c>
      <c r="CD122" s="112">
        <v>220.8</v>
      </c>
      <c r="CE122" s="273">
        <v>220.8</v>
      </c>
      <c r="CF122" s="112">
        <v>220.8</v>
      </c>
      <c r="CG122" s="112">
        <v>220.8</v>
      </c>
      <c r="CH122" s="112">
        <v>220.8</v>
      </c>
      <c r="CI122" s="112">
        <v>220.8</v>
      </c>
      <c r="CJ122" s="112">
        <v>221.4</v>
      </c>
      <c r="CK122" s="112">
        <v>221.4</v>
      </c>
      <c r="CL122" s="112">
        <v>222.7</v>
      </c>
      <c r="CM122" s="112">
        <v>224.5</v>
      </c>
      <c r="CN122" s="112">
        <v>227.7</v>
      </c>
      <c r="CO122" s="112">
        <v>228.1</v>
      </c>
      <c r="CP122" s="112">
        <v>228.6</v>
      </c>
      <c r="CQ122" s="112">
        <v>230.9</v>
      </c>
      <c r="CR122" s="112">
        <v>230.5</v>
      </c>
      <c r="CS122" s="112">
        <v>228.1</v>
      </c>
      <c r="CT122" s="112">
        <v>227.2</v>
      </c>
      <c r="CU122" s="112">
        <v>225.8</v>
      </c>
      <c r="CV122" s="112">
        <v>213.1</v>
      </c>
      <c r="CW122" s="112"/>
      <c r="CX122" s="112"/>
      <c r="CY122" s="112"/>
      <c r="CZ122" s="112"/>
      <c r="DA122" s="112"/>
      <c r="DB122" s="112"/>
      <c r="DC122" s="112"/>
      <c r="DD122" s="112"/>
      <c r="DE122" s="112"/>
      <c r="DF122" s="112"/>
      <c r="DG122" s="112"/>
      <c r="DH122" s="112"/>
      <c r="DI122" s="112"/>
      <c r="DJ122" s="112"/>
      <c r="DK122" s="112"/>
      <c r="DL122" s="112"/>
      <c r="DM122" s="112"/>
      <c r="DN122" s="112"/>
      <c r="DO122" s="112"/>
      <c r="DP122" s="112"/>
      <c r="DQ122" s="112"/>
      <c r="DR122" s="112"/>
      <c r="DS122" s="112"/>
      <c r="DT122" s="112"/>
      <c r="DU122" s="112"/>
      <c r="DV122" s="112"/>
      <c r="DW122" s="112"/>
      <c r="DX122" s="112"/>
      <c r="DY122" s="112"/>
      <c r="DZ122" s="112"/>
      <c r="EA122" s="112"/>
      <c r="EB122" s="112"/>
      <c r="EC122" s="112"/>
      <c r="ED122" s="112"/>
      <c r="EE122" s="112"/>
      <c r="EF122" s="112"/>
      <c r="EG122" s="112"/>
    </row>
    <row r="123" spans="1:137" s="245" customFormat="1" ht="15.75">
      <c r="A123" s="76"/>
      <c r="B123" s="126">
        <v>13</v>
      </c>
      <c r="C123" s="124" t="s">
        <v>375</v>
      </c>
      <c r="D123" s="76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  <c r="Z123" s="112"/>
      <c r="AA123" s="112"/>
      <c r="AB123" s="112"/>
      <c r="AC123" s="112"/>
      <c r="AD123" s="112"/>
      <c r="AE123" s="112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2"/>
      <c r="AQ123" s="112"/>
      <c r="AR123" s="112"/>
      <c r="AS123" s="112"/>
      <c r="AT123" s="112"/>
      <c r="AU123" s="112"/>
      <c r="AV123" s="112"/>
      <c r="AW123" s="112"/>
      <c r="AX123" s="112"/>
      <c r="AY123" s="112"/>
      <c r="AZ123" s="112"/>
      <c r="BA123" s="112"/>
      <c r="BB123" s="112"/>
      <c r="BC123" s="112"/>
      <c r="BD123" s="112"/>
      <c r="BE123" s="112"/>
      <c r="BF123" s="112"/>
      <c r="BG123" s="112"/>
      <c r="BH123" s="112"/>
      <c r="BI123" s="112"/>
      <c r="BJ123" s="112"/>
      <c r="BK123" s="112"/>
      <c r="BL123" s="112"/>
      <c r="BM123" s="112"/>
      <c r="BN123" s="112"/>
      <c r="BO123" s="112"/>
      <c r="BP123" s="112"/>
      <c r="BQ123" s="112"/>
      <c r="BR123" s="112"/>
      <c r="BS123" s="112"/>
      <c r="BT123" s="112"/>
      <c r="BU123" s="112"/>
      <c r="BV123" s="112"/>
      <c r="BW123" s="112"/>
      <c r="BX123" s="112"/>
      <c r="BY123" s="112"/>
      <c r="BZ123" s="112"/>
      <c r="CA123" s="112"/>
      <c r="CB123" s="112"/>
      <c r="CC123" s="128"/>
      <c r="CD123" s="112"/>
      <c r="CE123" s="273"/>
      <c r="CF123" s="128"/>
      <c r="CG123" s="112"/>
      <c r="CH123" s="112"/>
      <c r="CI123" s="128"/>
      <c r="CJ123" s="112"/>
      <c r="CK123" s="128"/>
      <c r="CL123" s="112"/>
      <c r="CM123" s="112"/>
      <c r="CN123" s="112"/>
      <c r="CO123" s="112"/>
      <c r="CP123" s="112"/>
      <c r="CQ123" s="112"/>
      <c r="CR123" s="112"/>
      <c r="CS123" s="112"/>
      <c r="CT123" s="112"/>
      <c r="CU123" s="112"/>
      <c r="CV123" s="112"/>
      <c r="CW123" s="112"/>
      <c r="CX123" s="112"/>
      <c r="CY123" s="112"/>
      <c r="CZ123" s="112"/>
      <c r="DA123" s="112"/>
      <c r="DB123" s="112"/>
      <c r="DC123" s="112"/>
      <c r="DD123" s="112"/>
      <c r="DE123" s="112"/>
      <c r="DF123" s="112"/>
      <c r="DG123" s="112"/>
      <c r="DH123" s="112"/>
      <c r="DI123" s="112"/>
      <c r="DJ123" s="112"/>
      <c r="DK123" s="112"/>
      <c r="DL123" s="112"/>
      <c r="DM123" s="112"/>
      <c r="DN123" s="112"/>
      <c r="DO123" s="112"/>
      <c r="DP123" s="112"/>
      <c r="DQ123" s="112"/>
      <c r="DR123" s="112"/>
      <c r="DS123" s="112"/>
      <c r="DT123" s="112"/>
      <c r="DU123" s="112"/>
      <c r="DV123" s="112"/>
      <c r="DW123" s="112"/>
      <c r="DX123" s="112"/>
      <c r="DY123" s="112"/>
      <c r="DZ123" s="112"/>
      <c r="EA123" s="112"/>
      <c r="EB123" s="112"/>
      <c r="EC123" s="112"/>
      <c r="ED123" s="112"/>
      <c r="EE123" s="112"/>
      <c r="EF123" s="112"/>
      <c r="EG123" s="112"/>
    </row>
    <row r="124" spans="1:137" s="245" customFormat="1" ht="42.75">
      <c r="A124" s="76"/>
      <c r="B124" s="88" t="s">
        <v>8</v>
      </c>
      <c r="C124" s="125" t="s">
        <v>376</v>
      </c>
      <c r="D124" s="76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2"/>
      <c r="U124" s="112"/>
      <c r="V124" s="112"/>
      <c r="W124" s="112"/>
      <c r="X124" s="112"/>
      <c r="Y124" s="112"/>
      <c r="Z124" s="112"/>
      <c r="AA124" s="112"/>
      <c r="AB124" s="112"/>
      <c r="AC124" s="112"/>
      <c r="AD124" s="112"/>
      <c r="AE124" s="112"/>
      <c r="AF124" s="112"/>
      <c r="AG124" s="112"/>
      <c r="AH124" s="112"/>
      <c r="AI124" s="112"/>
      <c r="AJ124" s="112"/>
      <c r="AK124" s="112"/>
      <c r="AL124" s="112"/>
      <c r="AM124" s="112"/>
      <c r="AN124" s="112"/>
      <c r="AO124" s="112"/>
      <c r="AP124" s="112"/>
      <c r="AQ124" s="112"/>
      <c r="AR124" s="112"/>
      <c r="AS124" s="112"/>
      <c r="AT124" s="112"/>
      <c r="AU124" s="112"/>
      <c r="AV124" s="112"/>
      <c r="AW124" s="112"/>
      <c r="AX124" s="112"/>
      <c r="AY124" s="112"/>
      <c r="AZ124" s="112"/>
      <c r="BA124" s="112"/>
      <c r="BB124" s="112"/>
      <c r="BC124" s="112"/>
      <c r="BD124" s="112"/>
      <c r="BE124" s="112"/>
      <c r="BF124" s="112"/>
      <c r="BG124" s="112"/>
      <c r="BH124" s="112"/>
      <c r="BI124" s="112"/>
      <c r="BJ124" s="112"/>
      <c r="BK124" s="112"/>
      <c r="BL124" s="112"/>
      <c r="BM124" s="112"/>
      <c r="BN124" s="112"/>
      <c r="BO124" s="112"/>
      <c r="BP124" s="112"/>
      <c r="BQ124" s="112"/>
      <c r="BR124" s="112"/>
      <c r="BS124" s="112"/>
      <c r="BT124" s="112"/>
      <c r="BU124" s="112"/>
      <c r="BV124" s="112"/>
      <c r="BW124" s="112"/>
      <c r="BX124" s="112"/>
      <c r="BY124" s="112"/>
      <c r="BZ124" s="112"/>
      <c r="CA124" s="112"/>
      <c r="CB124" s="112"/>
      <c r="CC124" s="128">
        <v>0</v>
      </c>
      <c r="CD124" s="112"/>
      <c r="CE124" s="273"/>
      <c r="CF124" s="128">
        <v>0</v>
      </c>
      <c r="CG124" s="112"/>
      <c r="CH124" s="112"/>
      <c r="CI124" s="128">
        <v>0</v>
      </c>
      <c r="CJ124" s="112"/>
      <c r="CK124" s="128">
        <v>0</v>
      </c>
      <c r="CL124" s="112"/>
      <c r="CM124" s="112"/>
      <c r="CN124" s="112"/>
      <c r="CO124" s="112"/>
      <c r="CP124" s="112"/>
      <c r="CQ124" s="112"/>
      <c r="CR124" s="112"/>
      <c r="CS124" s="112"/>
      <c r="CT124" s="112"/>
      <c r="CU124" s="112"/>
      <c r="CV124" s="112"/>
      <c r="CW124" s="112"/>
      <c r="CX124" s="112"/>
      <c r="CY124" s="112"/>
      <c r="CZ124" s="112"/>
      <c r="DA124" s="112"/>
      <c r="DB124" s="112"/>
      <c r="DC124" s="112"/>
      <c r="DD124" s="112"/>
      <c r="DE124" s="112"/>
      <c r="DF124" s="112"/>
      <c r="DG124" s="112"/>
      <c r="DH124" s="112"/>
      <c r="DI124" s="112"/>
      <c r="DJ124" s="112"/>
      <c r="DK124" s="112"/>
      <c r="DL124" s="112"/>
      <c r="DM124" s="112"/>
      <c r="DN124" s="112"/>
      <c r="DO124" s="112"/>
      <c r="DP124" s="112"/>
      <c r="DQ124" s="112"/>
      <c r="DR124" s="112"/>
      <c r="DS124" s="112"/>
      <c r="DT124" s="112"/>
      <c r="DU124" s="112"/>
      <c r="DV124" s="112"/>
      <c r="DW124" s="112"/>
      <c r="DX124" s="112"/>
      <c r="DY124" s="112"/>
      <c r="DZ124" s="112"/>
      <c r="EA124" s="112"/>
      <c r="EB124" s="112"/>
      <c r="EC124" s="112"/>
      <c r="ED124" s="112"/>
      <c r="EE124" s="112"/>
      <c r="EF124" s="112"/>
      <c r="EG124" s="112"/>
    </row>
    <row r="125" spans="1:137" s="245" customFormat="1" ht="14.25">
      <c r="A125" s="76"/>
      <c r="B125" s="73"/>
      <c r="C125" s="125"/>
      <c r="D125" s="76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112"/>
      <c r="AA125" s="112"/>
      <c r="AB125" s="112"/>
      <c r="AC125" s="112"/>
      <c r="AD125" s="112"/>
      <c r="AE125" s="112"/>
      <c r="AF125" s="112"/>
      <c r="AG125" s="112"/>
      <c r="AH125" s="112"/>
      <c r="AI125" s="112"/>
      <c r="AJ125" s="112"/>
      <c r="AK125" s="112"/>
      <c r="AL125" s="112"/>
      <c r="AM125" s="112"/>
      <c r="AN125" s="112"/>
      <c r="AO125" s="112"/>
      <c r="AP125" s="112"/>
      <c r="AQ125" s="112"/>
      <c r="AR125" s="112"/>
      <c r="AS125" s="112"/>
      <c r="AT125" s="112"/>
      <c r="AU125" s="112"/>
      <c r="AV125" s="112"/>
      <c r="AW125" s="112"/>
      <c r="AX125" s="112"/>
      <c r="AY125" s="112"/>
      <c r="AZ125" s="112"/>
      <c r="BA125" s="112"/>
      <c r="BB125" s="112"/>
      <c r="BC125" s="112"/>
      <c r="BD125" s="112"/>
      <c r="BE125" s="112"/>
      <c r="BF125" s="112"/>
      <c r="BG125" s="112"/>
      <c r="BH125" s="112"/>
      <c r="BI125" s="112"/>
      <c r="BJ125" s="112"/>
      <c r="BK125" s="112"/>
      <c r="BL125" s="112"/>
      <c r="BM125" s="112"/>
      <c r="BN125" s="112"/>
      <c r="BO125" s="112"/>
      <c r="BP125" s="112"/>
      <c r="BQ125" s="112"/>
      <c r="BR125" s="112"/>
      <c r="BS125" s="112"/>
      <c r="BT125" s="112"/>
      <c r="BU125" s="112"/>
      <c r="BV125" s="112"/>
      <c r="BW125" s="112"/>
      <c r="BX125" s="112"/>
      <c r="BY125" s="112"/>
      <c r="BZ125" s="112"/>
      <c r="CA125" s="112"/>
      <c r="CB125" s="112"/>
      <c r="CC125" s="128"/>
      <c r="CD125" s="112"/>
      <c r="CE125" s="273"/>
      <c r="CF125" s="128"/>
      <c r="CG125" s="112"/>
      <c r="CH125" s="112"/>
      <c r="CI125" s="128"/>
      <c r="CJ125" s="112"/>
      <c r="CK125" s="112"/>
      <c r="CL125" s="112"/>
      <c r="CM125" s="112"/>
      <c r="CN125" s="112"/>
      <c r="CO125" s="112"/>
      <c r="CP125" s="112"/>
      <c r="CQ125" s="112"/>
      <c r="CR125" s="112"/>
      <c r="CS125" s="112"/>
      <c r="CT125" s="112"/>
      <c r="CU125" s="112"/>
      <c r="CV125" s="112"/>
      <c r="CW125" s="112"/>
      <c r="CX125" s="112"/>
      <c r="CY125" s="112"/>
      <c r="CZ125" s="112"/>
      <c r="DA125" s="112"/>
      <c r="DB125" s="112"/>
      <c r="DC125" s="112"/>
      <c r="DD125" s="112"/>
      <c r="DE125" s="112"/>
      <c r="DF125" s="112"/>
      <c r="DG125" s="112"/>
      <c r="DH125" s="112"/>
      <c r="DI125" s="112"/>
      <c r="DJ125" s="112"/>
      <c r="DK125" s="112"/>
      <c r="DL125" s="112"/>
      <c r="DM125" s="112"/>
      <c r="DN125" s="112"/>
      <c r="DO125" s="112"/>
      <c r="DP125" s="112"/>
      <c r="DQ125" s="112"/>
      <c r="DR125" s="112"/>
      <c r="DS125" s="112"/>
      <c r="DT125" s="112"/>
      <c r="DU125" s="112"/>
      <c r="DV125" s="112"/>
      <c r="DW125" s="112"/>
      <c r="DX125" s="112"/>
      <c r="DY125" s="112"/>
      <c r="DZ125" s="112"/>
      <c r="EA125" s="112"/>
      <c r="EB125" s="112"/>
      <c r="EC125" s="112"/>
      <c r="ED125" s="112"/>
      <c r="EE125" s="112"/>
      <c r="EF125" s="112"/>
      <c r="EG125" s="112"/>
    </row>
    <row r="126" spans="1:137" s="245" customFormat="1" ht="30">
      <c r="A126" s="76"/>
      <c r="B126" s="73"/>
      <c r="C126" s="136" t="s">
        <v>377</v>
      </c>
      <c r="D126" s="76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  <c r="Z126" s="112"/>
      <c r="AA126" s="112"/>
      <c r="AB126" s="112"/>
      <c r="AC126" s="112"/>
      <c r="AD126" s="112"/>
      <c r="AE126" s="112"/>
      <c r="AF126" s="112"/>
      <c r="AG126" s="112"/>
      <c r="AH126" s="112"/>
      <c r="AI126" s="112"/>
      <c r="AJ126" s="112"/>
      <c r="AK126" s="112"/>
      <c r="AL126" s="112"/>
      <c r="AM126" s="112"/>
      <c r="AN126" s="112"/>
      <c r="AO126" s="112"/>
      <c r="AP126" s="112"/>
      <c r="AQ126" s="112"/>
      <c r="AR126" s="112"/>
      <c r="AS126" s="112"/>
      <c r="AT126" s="112"/>
      <c r="AU126" s="112"/>
      <c r="AV126" s="112"/>
      <c r="AW126" s="112"/>
      <c r="AX126" s="112"/>
      <c r="AY126" s="112"/>
      <c r="AZ126" s="112"/>
      <c r="BA126" s="112"/>
      <c r="BB126" s="112"/>
      <c r="BC126" s="112"/>
      <c r="BD126" s="112"/>
      <c r="BE126" s="112"/>
      <c r="BF126" s="112"/>
      <c r="BG126" s="112"/>
      <c r="BH126" s="112"/>
      <c r="BI126" s="112"/>
      <c r="BJ126" s="112"/>
      <c r="BK126" s="112"/>
      <c r="BL126" s="112"/>
      <c r="BM126" s="112"/>
      <c r="BN126" s="112"/>
      <c r="BO126" s="112"/>
      <c r="BP126" s="112"/>
      <c r="BQ126" s="112"/>
      <c r="BR126" s="112"/>
      <c r="BS126" s="112"/>
      <c r="BT126" s="112"/>
      <c r="BU126" s="112"/>
      <c r="BV126" s="112"/>
      <c r="BW126" s="112"/>
      <c r="BX126" s="112"/>
      <c r="BY126" s="112"/>
      <c r="BZ126" s="112"/>
      <c r="CA126" s="112"/>
      <c r="CB126" s="112"/>
      <c r="CC126" s="128"/>
      <c r="CD126" s="112"/>
      <c r="CE126" s="273"/>
      <c r="CF126" s="128"/>
      <c r="CG126" s="112"/>
      <c r="CH126" s="112"/>
      <c r="CI126" s="128"/>
      <c r="CJ126" s="112"/>
      <c r="CK126" s="112"/>
      <c r="CL126" s="112"/>
      <c r="CM126" s="112"/>
      <c r="CN126" s="112"/>
      <c r="CO126" s="112"/>
      <c r="CP126" s="112"/>
      <c r="CQ126" s="112"/>
      <c r="CR126" s="112"/>
      <c r="CS126" s="112"/>
      <c r="CT126" s="112"/>
      <c r="CU126" s="112"/>
      <c r="CV126" s="112"/>
      <c r="CW126" s="112"/>
      <c r="CX126" s="112"/>
      <c r="CY126" s="112"/>
      <c r="CZ126" s="112"/>
      <c r="DA126" s="112"/>
      <c r="DB126" s="112"/>
      <c r="DC126" s="112"/>
      <c r="DD126" s="112"/>
      <c r="DE126" s="112"/>
      <c r="DF126" s="112"/>
      <c r="DG126" s="112"/>
      <c r="DH126" s="112"/>
      <c r="DI126" s="112"/>
      <c r="DJ126" s="112"/>
      <c r="DK126" s="112"/>
      <c r="DL126" s="112"/>
      <c r="DM126" s="112"/>
      <c r="DN126" s="112"/>
      <c r="DO126" s="112"/>
      <c r="DP126" s="112"/>
      <c r="DQ126" s="112"/>
      <c r="DR126" s="112"/>
      <c r="DS126" s="112"/>
      <c r="DT126" s="112"/>
      <c r="DU126" s="112"/>
      <c r="DV126" s="112"/>
      <c r="DW126" s="112"/>
      <c r="DX126" s="112"/>
      <c r="DY126" s="112"/>
      <c r="DZ126" s="112"/>
      <c r="EA126" s="112"/>
      <c r="EB126" s="112"/>
      <c r="EC126" s="112"/>
      <c r="ED126" s="112"/>
      <c r="EE126" s="112"/>
      <c r="EF126" s="112"/>
      <c r="EG126" s="112"/>
    </row>
    <row r="127" spans="1:83" s="68" customFormat="1" ht="12.75">
      <c r="A127" s="2"/>
      <c r="B127" s="1"/>
      <c r="C127" s="66"/>
      <c r="D127" s="2"/>
      <c r="CC127" s="133"/>
      <c r="CE127" s="279"/>
    </row>
    <row r="128" spans="1:114" s="68" customFormat="1" ht="18">
      <c r="A128" s="121"/>
      <c r="B128" s="139" t="s">
        <v>322</v>
      </c>
      <c r="C128" s="58"/>
      <c r="D128" s="2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  <c r="BF128" s="69"/>
      <c r="BG128" s="69"/>
      <c r="BH128" s="69"/>
      <c r="BI128" s="69"/>
      <c r="BJ128" s="69"/>
      <c r="BK128" s="69"/>
      <c r="BL128" s="69"/>
      <c r="BM128" s="69"/>
      <c r="BN128" s="69"/>
      <c r="BO128" s="69"/>
      <c r="BP128" s="69"/>
      <c r="BQ128" s="69"/>
      <c r="BR128" s="69"/>
      <c r="BS128" s="69"/>
      <c r="BT128" s="69"/>
      <c r="BU128" s="69"/>
      <c r="BV128" s="69"/>
      <c r="BW128" s="69"/>
      <c r="BX128" s="69"/>
      <c r="BY128" s="69"/>
      <c r="BZ128" s="69"/>
      <c r="CA128" s="69"/>
      <c r="CB128" s="69"/>
      <c r="CC128" s="134"/>
      <c r="CD128" s="69"/>
      <c r="CE128" s="280"/>
      <c r="CF128" s="69"/>
      <c r="CG128" s="69"/>
      <c r="CH128" s="69"/>
      <c r="CI128" s="69"/>
      <c r="CJ128" s="69"/>
      <c r="CK128" s="69"/>
      <c r="CL128" s="69"/>
      <c r="CM128" s="69"/>
      <c r="CN128" s="69"/>
      <c r="CO128" s="69"/>
      <c r="CP128" s="69"/>
      <c r="CQ128" s="69"/>
      <c r="CR128" s="69"/>
      <c r="CS128" s="69"/>
      <c r="CT128" s="69"/>
      <c r="CU128" s="69"/>
      <c r="CV128" s="69"/>
      <c r="CW128" s="69"/>
      <c r="CX128" s="69"/>
      <c r="CY128" s="69"/>
      <c r="CZ128" s="69"/>
      <c r="DA128" s="69"/>
      <c r="DB128" s="69"/>
      <c r="DC128" s="69"/>
      <c r="DD128" s="69"/>
      <c r="DE128" s="69"/>
      <c r="DF128" s="69"/>
      <c r="DG128" s="69"/>
      <c r="DH128" s="69"/>
      <c r="DI128" s="69"/>
      <c r="DJ128" s="69"/>
    </row>
    <row r="129" spans="1:83" s="68" customFormat="1" ht="13.5" thickBot="1">
      <c r="A129" s="2"/>
      <c r="B129" s="1"/>
      <c r="C129" s="66"/>
      <c r="D129" s="2"/>
      <c r="CC129" s="133"/>
      <c r="CE129" s="279"/>
    </row>
    <row r="130" spans="1:83" s="68" customFormat="1" ht="20.25" thickBot="1">
      <c r="A130" s="2"/>
      <c r="B130" s="57" t="s">
        <v>322</v>
      </c>
      <c r="C130" s="58"/>
      <c r="D130" s="70">
        <f>Computation_Sheet!D6</f>
        <v>40148</v>
      </c>
      <c r="E130" s="250"/>
      <c r="F130" s="250"/>
      <c r="G130" s="250"/>
      <c r="H130" s="250"/>
      <c r="I130" s="250"/>
      <c r="J130" s="250"/>
      <c r="K130" s="250"/>
      <c r="L130" s="250"/>
      <c r="CC130" s="133"/>
      <c r="CE130" s="279"/>
    </row>
    <row r="131" spans="1:83" s="68" customFormat="1" ht="12.75">
      <c r="A131" s="2"/>
      <c r="B131" s="1"/>
      <c r="C131" s="66"/>
      <c r="D131" s="2"/>
      <c r="CC131" s="133"/>
      <c r="CE131" s="279"/>
    </row>
    <row r="132" spans="1:83" s="68" customFormat="1" ht="27" customHeight="1">
      <c r="A132" s="2"/>
      <c r="B132" s="61" t="s">
        <v>310</v>
      </c>
      <c r="C132" s="123" t="s">
        <v>311</v>
      </c>
      <c r="D132" s="244" t="s">
        <v>296</v>
      </c>
      <c r="E132" s="251"/>
      <c r="F132" s="250"/>
      <c r="G132" s="250"/>
      <c r="H132" s="250"/>
      <c r="I132" s="250"/>
      <c r="J132" s="250"/>
      <c r="K132" s="250"/>
      <c r="CC132" s="133"/>
      <c r="CE132" s="279"/>
    </row>
    <row r="133" spans="1:83" s="68" customFormat="1" ht="15.75">
      <c r="A133" s="2"/>
      <c r="B133" s="126">
        <v>1</v>
      </c>
      <c r="C133" s="124" t="s">
        <v>239</v>
      </c>
      <c r="D133"/>
      <c r="E133" s="250"/>
      <c r="CC133" s="133"/>
      <c r="CE133" s="279"/>
    </row>
    <row r="134" spans="1:83" s="68" customFormat="1" ht="14.25">
      <c r="A134" s="2"/>
      <c r="B134" s="127" t="s">
        <v>11</v>
      </c>
      <c r="C134" s="125" t="s">
        <v>860</v>
      </c>
      <c r="D134" s="362">
        <f aca="true" t="shared" si="23" ref="D134:D139">SUMIF($AF$5:$EU$5,$D$130,AF7:EU7)</f>
        <v>326293</v>
      </c>
      <c r="CC134" s="133"/>
      <c r="CE134" s="279"/>
    </row>
    <row r="135" spans="1:83" s="68" customFormat="1" ht="14.25">
      <c r="A135" s="2"/>
      <c r="B135" s="127" t="s">
        <v>13</v>
      </c>
      <c r="C135" s="332" t="s">
        <v>853</v>
      </c>
      <c r="D135" s="362">
        <f t="shared" si="23"/>
        <v>157341</v>
      </c>
      <c r="CC135" s="133"/>
      <c r="CE135" s="279"/>
    </row>
    <row r="136" spans="1:83" s="68" customFormat="1" ht="14.25">
      <c r="A136" s="2"/>
      <c r="B136" s="127" t="s">
        <v>19</v>
      </c>
      <c r="C136" s="125" t="s">
        <v>332</v>
      </c>
      <c r="D136" s="68">
        <f t="shared" si="23"/>
        <v>291.4</v>
      </c>
      <c r="CC136" s="133"/>
      <c r="CE136" s="279"/>
    </row>
    <row r="137" spans="1:83" s="68" customFormat="1" ht="14.25">
      <c r="A137" s="2"/>
      <c r="B137" s="127" t="s">
        <v>21</v>
      </c>
      <c r="C137" s="125" t="s">
        <v>333</v>
      </c>
      <c r="D137" s="68">
        <f t="shared" si="23"/>
        <v>403.35</v>
      </c>
      <c r="CC137" s="133"/>
      <c r="CE137" s="279"/>
    </row>
    <row r="138" spans="1:83" s="68" customFormat="1" ht="14.25">
      <c r="A138" s="2"/>
      <c r="B138" s="127" t="s">
        <v>23</v>
      </c>
      <c r="C138" s="125" t="s">
        <v>334</v>
      </c>
      <c r="D138" s="362">
        <f t="shared" si="23"/>
        <v>49625</v>
      </c>
      <c r="CC138" s="133"/>
      <c r="CE138" s="279"/>
    </row>
    <row r="139" spans="1:83" s="68" customFormat="1" ht="14.25">
      <c r="A139" s="2"/>
      <c r="B139" s="127" t="s">
        <v>25</v>
      </c>
      <c r="C139" s="125" t="s">
        <v>240</v>
      </c>
      <c r="D139" s="68">
        <f t="shared" si="23"/>
        <v>168</v>
      </c>
      <c r="CC139" s="133"/>
      <c r="CE139" s="279"/>
    </row>
    <row r="140" spans="1:83" s="68" customFormat="1" ht="15">
      <c r="A140" s="2"/>
      <c r="B140" s="73"/>
      <c r="C140" s="81"/>
      <c r="E140" s="250"/>
      <c r="CC140" s="133"/>
      <c r="CE140" s="279"/>
    </row>
    <row r="141" spans="1:83" s="68" customFormat="1" ht="15.75">
      <c r="A141" s="2"/>
      <c r="B141" s="126">
        <v>2</v>
      </c>
      <c r="C141" s="124" t="s">
        <v>335</v>
      </c>
      <c r="CC141" s="133"/>
      <c r="CE141" s="279"/>
    </row>
    <row r="142" spans="1:83" s="68" customFormat="1" ht="14.25">
      <c r="A142" s="2"/>
      <c r="B142" s="127" t="s">
        <v>8</v>
      </c>
      <c r="C142" s="125" t="s">
        <v>241</v>
      </c>
      <c r="D142" s="362">
        <f aca="true" t="shared" si="24" ref="D142:D147">SUMIF($AF$5:$EU$5,$D$130,AF15:EU15)</f>
        <v>326293</v>
      </c>
      <c r="CC142" s="133"/>
      <c r="CE142" s="279"/>
    </row>
    <row r="143" spans="1:83" s="68" customFormat="1" ht="14.25">
      <c r="A143" s="2"/>
      <c r="B143" s="127" t="s">
        <v>11</v>
      </c>
      <c r="C143" s="332" t="s">
        <v>853</v>
      </c>
      <c r="D143" s="362">
        <f t="shared" si="24"/>
        <v>157341</v>
      </c>
      <c r="CC143" s="133"/>
      <c r="CE143" s="279"/>
    </row>
    <row r="144" spans="1:83" s="68" customFormat="1" ht="14.25">
      <c r="A144" s="2"/>
      <c r="B144" s="127" t="s">
        <v>13</v>
      </c>
      <c r="C144" s="125" t="s">
        <v>332</v>
      </c>
      <c r="D144" s="68">
        <f t="shared" si="24"/>
        <v>291.4</v>
      </c>
      <c r="CC144" s="133"/>
      <c r="CE144" s="279"/>
    </row>
    <row r="145" spans="1:83" s="68" customFormat="1" ht="14.25">
      <c r="A145" s="2"/>
      <c r="B145" s="127" t="s">
        <v>19</v>
      </c>
      <c r="C145" s="125" t="s">
        <v>242</v>
      </c>
      <c r="D145" s="68">
        <f t="shared" si="24"/>
        <v>403.35</v>
      </c>
      <c r="CC145" s="133"/>
      <c r="CE145" s="279"/>
    </row>
    <row r="146" spans="1:83" s="68" customFormat="1" ht="14.25">
      <c r="A146" s="2"/>
      <c r="B146" s="127" t="s">
        <v>21</v>
      </c>
      <c r="C146" s="125" t="s">
        <v>243</v>
      </c>
      <c r="D146" s="362">
        <f t="shared" si="24"/>
        <v>49625</v>
      </c>
      <c r="CC146" s="133"/>
      <c r="CE146" s="279"/>
    </row>
    <row r="147" spans="1:83" s="68" customFormat="1" ht="14.25">
      <c r="A147" s="2"/>
      <c r="B147" s="127" t="s">
        <v>23</v>
      </c>
      <c r="C147" s="125" t="s">
        <v>240</v>
      </c>
      <c r="D147" s="68">
        <f t="shared" si="24"/>
        <v>168</v>
      </c>
      <c r="CC147" s="133"/>
      <c r="CE147" s="279"/>
    </row>
    <row r="148" spans="1:83" s="68" customFormat="1" ht="15">
      <c r="A148" s="2"/>
      <c r="B148" s="73"/>
      <c r="C148" s="81"/>
      <c r="E148" s="250"/>
      <c r="CC148" s="133"/>
      <c r="CE148" s="279"/>
    </row>
    <row r="149" spans="1:83" s="68" customFormat="1" ht="15.75">
      <c r="A149" s="2"/>
      <c r="B149" s="126" t="s">
        <v>384</v>
      </c>
      <c r="C149" s="124" t="s">
        <v>336</v>
      </c>
      <c r="CC149" s="133"/>
      <c r="CE149" s="279"/>
    </row>
    <row r="150" spans="1:83" s="68" customFormat="1" ht="14.25">
      <c r="A150" s="2"/>
      <c r="B150" s="127" t="s">
        <v>11</v>
      </c>
      <c r="C150" s="125" t="s">
        <v>332</v>
      </c>
      <c r="D150" s="68">
        <f>SUMIF($AF$5:$EU$5,$D$130,AF23:EU23)</f>
        <v>291.4</v>
      </c>
      <c r="CC150" s="133"/>
      <c r="CE150" s="279"/>
    </row>
    <row r="151" spans="1:83" s="68" customFormat="1" ht="14.25">
      <c r="A151" s="2"/>
      <c r="B151" s="127" t="s">
        <v>13</v>
      </c>
      <c r="C151" s="125" t="s">
        <v>241</v>
      </c>
      <c r="D151" s="362">
        <f>SUMIF($AF$5:$EU$5,$D$130,AF24:EU24)</f>
        <v>326293</v>
      </c>
      <c r="CC151" s="133"/>
      <c r="CE151" s="279"/>
    </row>
    <row r="152" spans="1:83" s="68" customFormat="1" ht="14.25">
      <c r="A152" s="2"/>
      <c r="B152" s="127" t="s">
        <v>19</v>
      </c>
      <c r="C152" s="125" t="s">
        <v>244</v>
      </c>
      <c r="D152" s="362">
        <f>SUMIF($AF$5:$EU$5,$D$130,AF25:EU25)</f>
        <v>151150</v>
      </c>
      <c r="CC152" s="133"/>
      <c r="CE152" s="279"/>
    </row>
    <row r="153" spans="1:83" s="68" customFormat="1" ht="14.25">
      <c r="A153" s="2"/>
      <c r="B153" s="127" t="s">
        <v>21</v>
      </c>
      <c r="C153" s="125" t="s">
        <v>854</v>
      </c>
      <c r="D153" s="68">
        <f>SUMIF($AF$5:$EU$5,$D$130,AF26:EU26)</f>
        <v>188</v>
      </c>
      <c r="CC153" s="133"/>
      <c r="CE153" s="279"/>
    </row>
    <row r="154" spans="1:83" s="68" customFormat="1" ht="14.25">
      <c r="A154" s="2"/>
      <c r="B154" s="127" t="s">
        <v>23</v>
      </c>
      <c r="C154" s="125" t="s">
        <v>240</v>
      </c>
      <c r="D154" s="68">
        <f>SUMIF($AF$5:$EU$5,$D$130,AF27:EU27)</f>
        <v>168</v>
      </c>
      <c r="E154" s="250"/>
      <c r="CC154" s="133"/>
      <c r="CE154" s="279"/>
    </row>
    <row r="155" spans="1:83" s="68" customFormat="1" ht="12.75">
      <c r="A155" s="2"/>
      <c r="B155" s="73"/>
      <c r="C155" s="98"/>
      <c r="CC155" s="133"/>
      <c r="CE155" s="279"/>
    </row>
    <row r="156" spans="1:83" s="68" customFormat="1" ht="15.75">
      <c r="A156" s="2"/>
      <c r="B156" s="126" t="s">
        <v>385</v>
      </c>
      <c r="C156" s="124" t="s">
        <v>338</v>
      </c>
      <c r="CC156" s="133"/>
      <c r="CE156" s="279"/>
    </row>
    <row r="157" spans="1:83" s="68" customFormat="1" ht="14.25">
      <c r="A157" s="2"/>
      <c r="B157" s="127" t="s">
        <v>8</v>
      </c>
      <c r="C157" s="125" t="s">
        <v>339</v>
      </c>
      <c r="CC157" s="133"/>
      <c r="CE157" s="279"/>
    </row>
    <row r="158" spans="1:83" s="68" customFormat="1" ht="14.25">
      <c r="A158" s="2"/>
      <c r="B158" s="127" t="s">
        <v>11</v>
      </c>
      <c r="C158" s="125" t="s">
        <v>241</v>
      </c>
      <c r="CC158" s="133"/>
      <c r="CE158" s="279"/>
    </row>
    <row r="159" spans="1:83" s="68" customFormat="1" ht="14.25">
      <c r="A159" s="2"/>
      <c r="B159" s="127" t="s">
        <v>13</v>
      </c>
      <c r="C159" s="125" t="s">
        <v>244</v>
      </c>
      <c r="CC159" s="133"/>
      <c r="CE159" s="279"/>
    </row>
    <row r="160" spans="1:83" s="68" customFormat="1" ht="14.25">
      <c r="A160" s="2"/>
      <c r="B160" s="127" t="s">
        <v>19</v>
      </c>
      <c r="C160" s="125" t="s">
        <v>240</v>
      </c>
      <c r="CC160" s="133"/>
      <c r="CE160" s="279"/>
    </row>
    <row r="161" spans="1:83" s="68" customFormat="1" ht="12.75">
      <c r="A161" s="2"/>
      <c r="B161" s="73"/>
      <c r="C161" s="98"/>
      <c r="CC161" s="133"/>
      <c r="CE161" s="279"/>
    </row>
    <row r="162" spans="1:83" s="68" customFormat="1" ht="15.75">
      <c r="A162" s="2"/>
      <c r="B162" s="126" t="s">
        <v>386</v>
      </c>
      <c r="C162" s="124" t="s">
        <v>340</v>
      </c>
      <c r="CC162" s="133"/>
      <c r="CE162" s="279"/>
    </row>
    <row r="163" spans="1:83" s="68" customFormat="1" ht="14.25">
      <c r="A163" s="2"/>
      <c r="B163" s="127" t="s">
        <v>8</v>
      </c>
      <c r="C163" s="125" t="s">
        <v>860</v>
      </c>
      <c r="D163" s="362">
        <f aca="true" t="shared" si="25" ref="D163:D181">SUMIF($AF$5:$EU$5,$D$130,AF36:EU36)</f>
        <v>326293</v>
      </c>
      <c r="CC163" s="133"/>
      <c r="CE163" s="279"/>
    </row>
    <row r="164" spans="1:83" s="68" customFormat="1" ht="14.25">
      <c r="A164" s="2"/>
      <c r="B164" s="127" t="s">
        <v>11</v>
      </c>
      <c r="C164" s="332" t="s">
        <v>853</v>
      </c>
      <c r="D164" s="362">
        <f t="shared" si="25"/>
        <v>157341</v>
      </c>
      <c r="CC164" s="133"/>
      <c r="CE164" s="279"/>
    </row>
    <row r="165" spans="1:83" s="68" customFormat="1" ht="14.25">
      <c r="A165" s="2"/>
      <c r="B165" s="127" t="s">
        <v>13</v>
      </c>
      <c r="C165" s="125" t="s">
        <v>332</v>
      </c>
      <c r="D165" s="68">
        <f t="shared" si="25"/>
        <v>291.4</v>
      </c>
      <c r="E165" s="250"/>
      <c r="CC165" s="133"/>
      <c r="CE165" s="279"/>
    </row>
    <row r="166" spans="1:83" s="68" customFormat="1" ht="14.25">
      <c r="A166" s="2"/>
      <c r="B166" s="127" t="s">
        <v>19</v>
      </c>
      <c r="C166" s="125" t="s">
        <v>341</v>
      </c>
      <c r="D166" s="362">
        <f t="shared" si="25"/>
        <v>151150</v>
      </c>
      <c r="CC166" s="133"/>
      <c r="CE166" s="279"/>
    </row>
    <row r="167" spans="1:83" s="68" customFormat="1" ht="14.25">
      <c r="A167" s="2"/>
      <c r="B167" s="127" t="s">
        <v>21</v>
      </c>
      <c r="C167" s="125" t="s">
        <v>856</v>
      </c>
      <c r="D167" s="68">
        <f t="shared" si="25"/>
        <v>158.03</v>
      </c>
      <c r="CC167" s="133"/>
      <c r="CE167" s="279"/>
    </row>
    <row r="168" spans="1:83" s="68" customFormat="1" ht="14.25">
      <c r="A168" s="2"/>
      <c r="B168" s="127" t="s">
        <v>23</v>
      </c>
      <c r="C168" s="125" t="s">
        <v>334</v>
      </c>
      <c r="D168" s="362">
        <f t="shared" si="25"/>
        <v>49625</v>
      </c>
      <c r="CC168" s="133"/>
      <c r="CE168" s="279"/>
    </row>
    <row r="169" spans="1:83" s="68" customFormat="1" ht="14.25">
      <c r="A169" s="2"/>
      <c r="B169" s="127" t="s">
        <v>25</v>
      </c>
      <c r="C169" s="125" t="s">
        <v>240</v>
      </c>
      <c r="D169" s="68">
        <f t="shared" si="25"/>
        <v>168</v>
      </c>
      <c r="CC169" s="133"/>
      <c r="CE169" s="279"/>
    </row>
    <row r="170" spans="1:83" s="68" customFormat="1" ht="15">
      <c r="A170" s="2"/>
      <c r="B170" s="73"/>
      <c r="C170" s="118"/>
      <c r="D170" s="68">
        <f t="shared" si="25"/>
        <v>0</v>
      </c>
      <c r="CC170" s="133"/>
      <c r="CE170" s="279"/>
    </row>
    <row r="171" spans="1:83" s="68" customFormat="1" ht="15.75">
      <c r="A171" s="2"/>
      <c r="B171" s="126" t="s">
        <v>387</v>
      </c>
      <c r="C171" s="124" t="s">
        <v>342</v>
      </c>
      <c r="D171" s="68">
        <f t="shared" si="25"/>
        <v>0</v>
      </c>
      <c r="CC171" s="133"/>
      <c r="CE171" s="279"/>
    </row>
    <row r="172" spans="1:83" s="68" customFormat="1" ht="14.25">
      <c r="A172" s="2"/>
      <c r="B172" s="127" t="s">
        <v>8</v>
      </c>
      <c r="C172" s="125" t="s">
        <v>244</v>
      </c>
      <c r="D172" s="68">
        <f t="shared" si="25"/>
        <v>0</v>
      </c>
      <c r="E172" s="250"/>
      <c r="CC172" s="133"/>
      <c r="CE172" s="279"/>
    </row>
    <row r="173" spans="1:83" s="68" customFormat="1" ht="14.25">
      <c r="A173" s="2"/>
      <c r="B173" s="127" t="s">
        <v>11</v>
      </c>
      <c r="C173" s="125" t="s">
        <v>344</v>
      </c>
      <c r="D173" s="68">
        <f t="shared" si="25"/>
        <v>0</v>
      </c>
      <c r="CC173" s="133"/>
      <c r="CE173" s="279"/>
    </row>
    <row r="174" spans="1:83" s="68" customFormat="1" ht="14.25">
      <c r="A174" s="2"/>
      <c r="B174" s="127" t="s">
        <v>13</v>
      </c>
      <c r="C174" s="125" t="s">
        <v>241</v>
      </c>
      <c r="D174" s="68">
        <f t="shared" si="25"/>
        <v>0</v>
      </c>
      <c r="CC174" s="133"/>
      <c r="CE174" s="279"/>
    </row>
    <row r="175" spans="1:83" s="68" customFormat="1" ht="14.25">
      <c r="A175" s="2"/>
      <c r="B175" s="127" t="s">
        <v>19</v>
      </c>
      <c r="C175" s="125" t="s">
        <v>346</v>
      </c>
      <c r="D175" s="68">
        <f t="shared" si="25"/>
        <v>0</v>
      </c>
      <c r="CC175" s="133"/>
      <c r="CE175" s="279"/>
    </row>
    <row r="176" spans="1:83" s="68" customFormat="1" ht="14.25">
      <c r="A176" s="2"/>
      <c r="B176" s="127" t="s">
        <v>21</v>
      </c>
      <c r="C176" s="125" t="s">
        <v>240</v>
      </c>
      <c r="D176" s="68">
        <f t="shared" si="25"/>
        <v>0</v>
      </c>
      <c r="CC176" s="133"/>
      <c r="CE176" s="279"/>
    </row>
    <row r="177" spans="1:83" s="68" customFormat="1" ht="15">
      <c r="A177" s="2"/>
      <c r="B177" s="73"/>
      <c r="C177" s="119"/>
      <c r="D177" s="68">
        <f t="shared" si="25"/>
        <v>0</v>
      </c>
      <c r="CC177" s="133"/>
      <c r="CE177" s="279"/>
    </row>
    <row r="178" spans="1:83" s="68" customFormat="1" ht="31.5">
      <c r="A178" s="2"/>
      <c r="B178" s="126" t="s">
        <v>388</v>
      </c>
      <c r="C178" s="124" t="s">
        <v>349</v>
      </c>
      <c r="D178" s="68">
        <f t="shared" si="25"/>
        <v>0</v>
      </c>
      <c r="CC178" s="133"/>
      <c r="CE178" s="279"/>
    </row>
    <row r="179" spans="1:83" s="68" customFormat="1" ht="14.25">
      <c r="A179" s="2"/>
      <c r="B179" s="127" t="s">
        <v>8</v>
      </c>
      <c r="C179" s="125" t="s">
        <v>860</v>
      </c>
      <c r="D179" s="362">
        <f t="shared" si="25"/>
        <v>326293</v>
      </c>
      <c r="CC179" s="133"/>
      <c r="CE179" s="279"/>
    </row>
    <row r="180" spans="1:83" s="68" customFormat="1" ht="14.25">
      <c r="A180" s="2"/>
      <c r="B180" s="127" t="s">
        <v>11</v>
      </c>
      <c r="C180" s="332" t="s">
        <v>853</v>
      </c>
      <c r="D180" s="362">
        <f t="shared" si="25"/>
        <v>157341</v>
      </c>
      <c r="CC180" s="133"/>
      <c r="CE180" s="279"/>
    </row>
    <row r="181" spans="1:83" s="68" customFormat="1" ht="14.25">
      <c r="A181" s="2"/>
      <c r="B181" s="127" t="s">
        <v>13</v>
      </c>
      <c r="C181" s="125" t="s">
        <v>332</v>
      </c>
      <c r="D181" s="68">
        <f t="shared" si="25"/>
        <v>291.4</v>
      </c>
      <c r="E181" s="250"/>
      <c r="CC181" s="133"/>
      <c r="CE181" s="279"/>
    </row>
    <row r="182" spans="1:83" s="68" customFormat="1" ht="14.25">
      <c r="A182" s="2"/>
      <c r="B182" s="127" t="s">
        <v>19</v>
      </c>
      <c r="C182" s="125" t="s">
        <v>856</v>
      </c>
      <c r="D182" s="68">
        <f aca="true" t="shared" si="26" ref="D182:D213">SUMIF($AF$5:$EU$5,$D$130,AF56:EU56)</f>
        <v>158.03</v>
      </c>
      <c r="CC182" s="133"/>
      <c r="CE182" s="279"/>
    </row>
    <row r="183" spans="1:83" s="68" customFormat="1" ht="14.25">
      <c r="A183" s="2"/>
      <c r="B183" s="127" t="s">
        <v>21</v>
      </c>
      <c r="C183" s="125" t="s">
        <v>334</v>
      </c>
      <c r="D183" s="362">
        <f t="shared" si="26"/>
        <v>49625</v>
      </c>
      <c r="CC183" s="133"/>
      <c r="CE183" s="279"/>
    </row>
    <row r="184" spans="1:83" s="68" customFormat="1" ht="14.25">
      <c r="A184" s="2"/>
      <c r="B184" s="127" t="s">
        <v>23</v>
      </c>
      <c r="C184" s="125" t="s">
        <v>240</v>
      </c>
      <c r="D184" s="68">
        <f t="shared" si="26"/>
        <v>168</v>
      </c>
      <c r="CC184" s="133"/>
      <c r="CE184" s="279"/>
    </row>
    <row r="185" spans="1:83" s="68" customFormat="1" ht="15">
      <c r="A185" s="2"/>
      <c r="B185" s="73"/>
      <c r="C185" s="81"/>
      <c r="D185" s="68">
        <f t="shared" si="26"/>
        <v>0</v>
      </c>
      <c r="CC185" s="133"/>
      <c r="CE185" s="279"/>
    </row>
    <row r="186" spans="1:83" s="68" customFormat="1" ht="31.5">
      <c r="A186" s="2"/>
      <c r="B186" s="126" t="s">
        <v>389</v>
      </c>
      <c r="C186" s="124" t="s">
        <v>350</v>
      </c>
      <c r="D186" s="68">
        <f t="shared" si="26"/>
        <v>0</v>
      </c>
      <c r="CC186" s="133"/>
      <c r="CE186" s="279"/>
    </row>
    <row r="187" spans="1:83" s="68" customFormat="1" ht="14.25">
      <c r="A187" s="2"/>
      <c r="B187" s="127" t="s">
        <v>8</v>
      </c>
      <c r="C187" s="125" t="s">
        <v>244</v>
      </c>
      <c r="D187" s="68">
        <f t="shared" si="26"/>
        <v>0</v>
      </c>
      <c r="CC187" s="133"/>
      <c r="CE187" s="279"/>
    </row>
    <row r="188" spans="1:83" s="68" customFormat="1" ht="14.25">
      <c r="A188" s="2"/>
      <c r="B188" s="127" t="s">
        <v>11</v>
      </c>
      <c r="C188" s="125" t="s">
        <v>337</v>
      </c>
      <c r="D188" s="68">
        <f t="shared" si="26"/>
        <v>0</v>
      </c>
      <c r="CC188" s="133"/>
      <c r="CE188" s="279"/>
    </row>
    <row r="189" spans="1:83" s="68" customFormat="1" ht="14.25">
      <c r="A189" s="2"/>
      <c r="B189" s="127" t="s">
        <v>13</v>
      </c>
      <c r="C189" s="125" t="s">
        <v>241</v>
      </c>
      <c r="D189" s="68">
        <f t="shared" si="26"/>
        <v>0</v>
      </c>
      <c r="CC189" s="133"/>
      <c r="CE189" s="279"/>
    </row>
    <row r="190" spans="1:83" s="68" customFormat="1" ht="14.25">
      <c r="A190" s="2"/>
      <c r="B190" s="127" t="s">
        <v>19</v>
      </c>
      <c r="C190" s="125" t="s">
        <v>351</v>
      </c>
      <c r="D190" s="68">
        <f t="shared" si="26"/>
        <v>0</v>
      </c>
      <c r="CC190" s="133"/>
      <c r="CE190" s="279"/>
    </row>
    <row r="191" spans="1:83" s="68" customFormat="1" ht="14.25">
      <c r="A191" s="2"/>
      <c r="B191" s="127" t="s">
        <v>21</v>
      </c>
      <c r="C191" s="125" t="s">
        <v>240</v>
      </c>
      <c r="D191" s="68">
        <f t="shared" si="26"/>
        <v>0</v>
      </c>
      <c r="CC191" s="133"/>
      <c r="CE191" s="279"/>
    </row>
    <row r="192" spans="1:83" s="68" customFormat="1" ht="15">
      <c r="A192" s="2"/>
      <c r="B192" s="73"/>
      <c r="C192" s="81"/>
      <c r="D192" s="68">
        <f t="shared" si="26"/>
        <v>0</v>
      </c>
      <c r="CC192" s="133"/>
      <c r="CE192" s="279"/>
    </row>
    <row r="193" spans="1:83" s="68" customFormat="1" ht="15.75">
      <c r="A193" s="2"/>
      <c r="B193" s="126" t="s">
        <v>390</v>
      </c>
      <c r="C193" s="124" t="s">
        <v>354</v>
      </c>
      <c r="D193" s="68">
        <f t="shared" si="26"/>
        <v>0</v>
      </c>
      <c r="CC193" s="133"/>
      <c r="CE193" s="279"/>
    </row>
    <row r="194" spans="1:83" s="68" customFormat="1" ht="14.25">
      <c r="A194" s="2"/>
      <c r="B194" s="127" t="s">
        <v>8</v>
      </c>
      <c r="C194" s="125" t="s">
        <v>332</v>
      </c>
      <c r="D194" s="68">
        <f t="shared" si="26"/>
        <v>291.4</v>
      </c>
      <c r="CC194" s="133"/>
      <c r="CE194" s="279"/>
    </row>
    <row r="195" spans="1:83" s="68" customFormat="1" ht="14.25">
      <c r="A195" s="2"/>
      <c r="B195" s="127" t="s">
        <v>11</v>
      </c>
      <c r="C195" s="125" t="s">
        <v>241</v>
      </c>
      <c r="D195" s="362">
        <f t="shared" si="26"/>
        <v>326293</v>
      </c>
      <c r="CC195" s="133"/>
      <c r="CE195" s="279"/>
    </row>
    <row r="196" spans="1:83" s="68" customFormat="1" ht="14.25">
      <c r="A196" s="2"/>
      <c r="B196" s="127" t="s">
        <v>13</v>
      </c>
      <c r="C196" s="125" t="s">
        <v>244</v>
      </c>
      <c r="D196" s="362">
        <f t="shared" si="26"/>
        <v>151150</v>
      </c>
      <c r="CC196" s="133"/>
      <c r="CE196" s="279"/>
    </row>
    <row r="197" spans="1:83" s="68" customFormat="1" ht="14.25">
      <c r="A197" s="2"/>
      <c r="B197" s="127" t="s">
        <v>19</v>
      </c>
      <c r="C197" s="125" t="s">
        <v>856</v>
      </c>
      <c r="D197" s="68">
        <f t="shared" si="26"/>
        <v>158.03</v>
      </c>
      <c r="CC197" s="133"/>
      <c r="CE197" s="279"/>
    </row>
    <row r="198" spans="1:83" s="68" customFormat="1" ht="14.25">
      <c r="A198" s="2"/>
      <c r="B198" s="127" t="s">
        <v>21</v>
      </c>
      <c r="C198" s="125" t="s">
        <v>240</v>
      </c>
      <c r="D198" s="68">
        <f t="shared" si="26"/>
        <v>168</v>
      </c>
      <c r="CC198" s="133"/>
      <c r="CE198" s="279"/>
    </row>
    <row r="199" spans="1:83" s="68" customFormat="1" ht="15">
      <c r="A199" s="2"/>
      <c r="B199" s="73"/>
      <c r="C199" s="81"/>
      <c r="D199" s="68">
        <f t="shared" si="26"/>
        <v>0</v>
      </c>
      <c r="CC199" s="133"/>
      <c r="CE199" s="279"/>
    </row>
    <row r="200" spans="1:83" s="68" customFormat="1" ht="15.75">
      <c r="A200" s="2"/>
      <c r="B200" s="126" t="s">
        <v>391</v>
      </c>
      <c r="C200" s="124" t="s">
        <v>355</v>
      </c>
      <c r="D200" s="68">
        <f t="shared" si="26"/>
        <v>0</v>
      </c>
      <c r="CC200" s="133"/>
      <c r="CE200" s="279"/>
    </row>
    <row r="201" spans="1:83" s="68" customFormat="1" ht="14.25">
      <c r="A201" s="2"/>
      <c r="B201" s="127" t="s">
        <v>8</v>
      </c>
      <c r="C201" s="125" t="s">
        <v>356</v>
      </c>
      <c r="D201" s="68">
        <f t="shared" si="26"/>
        <v>0</v>
      </c>
      <c r="CC201" s="133"/>
      <c r="CE201" s="279"/>
    </row>
    <row r="202" spans="1:83" s="68" customFormat="1" ht="14.25">
      <c r="A202" s="2"/>
      <c r="B202" s="127" t="s">
        <v>11</v>
      </c>
      <c r="C202" s="125" t="s">
        <v>357</v>
      </c>
      <c r="D202" s="68">
        <f t="shared" si="26"/>
        <v>0</v>
      </c>
      <c r="CC202" s="133"/>
      <c r="CE202" s="279"/>
    </row>
    <row r="203" spans="1:83" s="68" customFormat="1" ht="14.25">
      <c r="A203" s="2"/>
      <c r="B203" s="127" t="s">
        <v>13</v>
      </c>
      <c r="C203" s="125" t="s">
        <v>358</v>
      </c>
      <c r="D203" s="68">
        <f t="shared" si="26"/>
        <v>0</v>
      </c>
      <c r="CC203" s="133"/>
      <c r="CE203" s="279"/>
    </row>
    <row r="204" spans="1:83" s="68" customFormat="1" ht="14.25">
      <c r="A204" s="2"/>
      <c r="B204" s="127" t="s">
        <v>19</v>
      </c>
      <c r="C204" s="125" t="s">
        <v>359</v>
      </c>
      <c r="D204" s="68">
        <f t="shared" si="26"/>
        <v>0</v>
      </c>
      <c r="CC204" s="133"/>
      <c r="CE204" s="279"/>
    </row>
    <row r="205" spans="1:83" s="68" customFormat="1" ht="14.25">
      <c r="A205" s="2"/>
      <c r="B205" s="127" t="s">
        <v>21</v>
      </c>
      <c r="C205" s="125" t="s">
        <v>240</v>
      </c>
      <c r="D205" s="68">
        <f t="shared" si="26"/>
        <v>0</v>
      </c>
      <c r="CC205" s="133"/>
      <c r="CE205" s="279"/>
    </row>
    <row r="206" spans="1:83" s="68" customFormat="1" ht="12.75">
      <c r="A206" s="2"/>
      <c r="B206" s="73"/>
      <c r="C206" s="98"/>
      <c r="D206" s="68">
        <f t="shared" si="26"/>
        <v>0</v>
      </c>
      <c r="CC206" s="133"/>
      <c r="CE206" s="279"/>
    </row>
    <row r="207" spans="1:83" s="68" customFormat="1" ht="15.75">
      <c r="A207" s="2"/>
      <c r="B207" s="126" t="s">
        <v>392</v>
      </c>
      <c r="C207" s="124" t="s">
        <v>360</v>
      </c>
      <c r="D207" s="68">
        <f t="shared" si="26"/>
        <v>0</v>
      </c>
      <c r="CC207" s="133"/>
      <c r="CE207" s="279"/>
    </row>
    <row r="208" spans="1:83" s="68" customFormat="1" ht="14.25">
      <c r="A208" s="2"/>
      <c r="B208" s="127" t="s">
        <v>8</v>
      </c>
      <c r="C208" s="125" t="s">
        <v>245</v>
      </c>
      <c r="D208" s="362">
        <f t="shared" si="26"/>
        <v>123700</v>
      </c>
      <c r="CC208" s="133"/>
      <c r="CE208" s="279"/>
    </row>
    <row r="209" spans="1:83" s="68" customFormat="1" ht="14.25">
      <c r="A209" s="2"/>
      <c r="B209" s="127" t="s">
        <v>11</v>
      </c>
      <c r="C209" s="125" t="s">
        <v>246</v>
      </c>
      <c r="D209" s="68">
        <f t="shared" si="26"/>
        <v>2336.41</v>
      </c>
      <c r="CC209" s="133"/>
      <c r="CE209" s="279"/>
    </row>
    <row r="210" spans="1:83" s="68" customFormat="1" ht="14.25">
      <c r="A210" s="2"/>
      <c r="B210" s="127" t="s">
        <v>13</v>
      </c>
      <c r="C210" s="125" t="s">
        <v>341</v>
      </c>
      <c r="D210" s="362">
        <f>SUMIF($AF$5:$EU$5,$D$130,AF84:EU84)</f>
        <v>151150</v>
      </c>
      <c r="CC210" s="133"/>
      <c r="CE210" s="279"/>
    </row>
    <row r="211" spans="1:83" s="68" customFormat="1" ht="14.25">
      <c r="A211" s="2"/>
      <c r="B211" s="127" t="s">
        <v>19</v>
      </c>
      <c r="C211" s="125" t="s">
        <v>361</v>
      </c>
      <c r="D211" s="362">
        <f t="shared" si="26"/>
        <v>2275</v>
      </c>
      <c r="CC211" s="133"/>
      <c r="CE211" s="279"/>
    </row>
    <row r="212" spans="1:83" s="68" customFormat="1" ht="14.25">
      <c r="A212" s="2"/>
      <c r="B212" s="127" t="s">
        <v>21</v>
      </c>
      <c r="C212" s="125" t="s">
        <v>362</v>
      </c>
      <c r="D212" s="68">
        <f t="shared" si="26"/>
        <v>951.89</v>
      </c>
      <c r="CC212" s="133"/>
      <c r="CE212" s="279"/>
    </row>
    <row r="213" spans="1:83" s="68" customFormat="1" ht="14.25">
      <c r="A213" s="2"/>
      <c r="B213" s="127" t="s">
        <v>23</v>
      </c>
      <c r="C213" s="125" t="s">
        <v>363</v>
      </c>
      <c r="D213" s="68">
        <f t="shared" si="26"/>
        <v>344.6</v>
      </c>
      <c r="CC213" s="133"/>
      <c r="CE213" s="279"/>
    </row>
    <row r="214" spans="1:83" s="68" customFormat="1" ht="14.25">
      <c r="A214" s="2"/>
      <c r="B214" s="127" t="s">
        <v>25</v>
      </c>
      <c r="C214" s="125" t="s">
        <v>240</v>
      </c>
      <c r="D214" s="68">
        <f aca="true" t="shared" si="27" ref="D214:D233">SUMIF($AF$5:$EU$5,$D$130,AF88:EU88)</f>
        <v>168</v>
      </c>
      <c r="CC214" s="133"/>
      <c r="CE214" s="279"/>
    </row>
    <row r="215" spans="1:83" s="68" customFormat="1" ht="15">
      <c r="A215" s="2"/>
      <c r="B215" s="73"/>
      <c r="C215" s="118"/>
      <c r="D215" s="68">
        <f t="shared" si="27"/>
        <v>0</v>
      </c>
      <c r="CC215" s="133"/>
      <c r="CE215" s="279"/>
    </row>
    <row r="216" spans="1:83" s="68" customFormat="1" ht="15.75">
      <c r="A216" s="2"/>
      <c r="B216" s="126" t="s">
        <v>393</v>
      </c>
      <c r="C216" s="124" t="s">
        <v>364</v>
      </c>
      <c r="D216" s="68">
        <f t="shared" si="27"/>
        <v>0</v>
      </c>
      <c r="CC216" s="133"/>
      <c r="CE216" s="279"/>
    </row>
    <row r="217" spans="1:83" s="68" customFormat="1" ht="14.25">
      <c r="A217" s="2"/>
      <c r="B217" s="127" t="s">
        <v>8</v>
      </c>
      <c r="C217" s="125" t="s">
        <v>245</v>
      </c>
      <c r="D217" s="68">
        <f t="shared" si="27"/>
        <v>0</v>
      </c>
      <c r="CC217" s="133"/>
      <c r="CE217" s="279"/>
    </row>
    <row r="218" spans="1:83" s="68" customFormat="1" ht="14.25">
      <c r="A218" s="2"/>
      <c r="B218" s="127" t="s">
        <v>11</v>
      </c>
      <c r="C218" s="125" t="s">
        <v>246</v>
      </c>
      <c r="D218" s="68">
        <f t="shared" si="27"/>
        <v>0</v>
      </c>
      <c r="CC218" s="133"/>
      <c r="CE218" s="279"/>
    </row>
    <row r="219" spans="1:83" s="68" customFormat="1" ht="14.25">
      <c r="A219" s="2"/>
      <c r="B219" s="127" t="s">
        <v>13</v>
      </c>
      <c r="C219" s="125" t="s">
        <v>361</v>
      </c>
      <c r="D219" s="68">
        <f t="shared" si="27"/>
        <v>0</v>
      </c>
      <c r="CC219" s="133"/>
      <c r="CE219" s="279"/>
    </row>
    <row r="220" spans="1:83" s="68" customFormat="1" ht="14.25">
      <c r="A220" s="2"/>
      <c r="B220" s="127" t="s">
        <v>19</v>
      </c>
      <c r="C220" s="125" t="s">
        <v>362</v>
      </c>
      <c r="D220" s="68">
        <f t="shared" si="27"/>
        <v>0</v>
      </c>
      <c r="CC220" s="133"/>
      <c r="CE220" s="279"/>
    </row>
    <row r="221" spans="1:83" s="68" customFormat="1" ht="14.25">
      <c r="A221" s="2"/>
      <c r="B221" s="127" t="s">
        <v>21</v>
      </c>
      <c r="C221" s="125" t="s">
        <v>240</v>
      </c>
      <c r="D221" s="68">
        <f t="shared" si="27"/>
        <v>0</v>
      </c>
      <c r="CC221" s="133"/>
      <c r="CE221" s="279"/>
    </row>
    <row r="222" spans="1:83" s="68" customFormat="1" ht="14.25">
      <c r="A222" s="2"/>
      <c r="B222" s="73"/>
      <c r="C222" s="120"/>
      <c r="D222" s="68">
        <f t="shared" si="27"/>
        <v>0</v>
      </c>
      <c r="CC222" s="133"/>
      <c r="CE222" s="279"/>
    </row>
    <row r="223" spans="1:83" s="68" customFormat="1" ht="31.5">
      <c r="A223" s="2"/>
      <c r="B223" s="126">
        <v>8</v>
      </c>
      <c r="C223" s="124" t="s">
        <v>394</v>
      </c>
      <c r="D223" s="68">
        <f t="shared" si="27"/>
        <v>0</v>
      </c>
      <c r="CC223" s="133"/>
      <c r="CE223" s="279"/>
    </row>
    <row r="224" spans="1:83" s="68" customFormat="1" ht="14.25">
      <c r="A224" s="2"/>
      <c r="B224" s="100" t="s">
        <v>8</v>
      </c>
      <c r="C224" s="125" t="s">
        <v>247</v>
      </c>
      <c r="D224" s="362">
        <f t="shared" si="27"/>
        <v>90500</v>
      </c>
      <c r="CC224" s="133"/>
      <c r="CE224" s="279"/>
    </row>
    <row r="225" spans="1:83" s="68" customFormat="1" ht="14.25">
      <c r="A225" s="2"/>
      <c r="B225" s="100" t="s">
        <v>11</v>
      </c>
      <c r="C225" s="125" t="s">
        <v>365</v>
      </c>
      <c r="D225" s="362">
        <f t="shared" si="27"/>
        <v>127200</v>
      </c>
      <c r="CC225" s="133"/>
      <c r="CE225" s="279"/>
    </row>
    <row r="226" spans="1:83" s="68" customFormat="1" ht="14.25">
      <c r="A226" s="2"/>
      <c r="B226" s="100" t="s">
        <v>13</v>
      </c>
      <c r="C226" s="125" t="s">
        <v>248</v>
      </c>
      <c r="D226" s="362">
        <f t="shared" si="27"/>
        <v>151150</v>
      </c>
      <c r="CC226" s="133"/>
      <c r="CE226" s="279"/>
    </row>
    <row r="227" spans="1:83" s="68" customFormat="1" ht="14.25">
      <c r="A227" s="2"/>
      <c r="B227" s="100" t="s">
        <v>19</v>
      </c>
      <c r="C227" s="125" t="s">
        <v>241</v>
      </c>
      <c r="D227" s="362">
        <f t="shared" si="27"/>
        <v>326293</v>
      </c>
      <c r="CC227" s="133"/>
      <c r="CE227" s="279"/>
    </row>
    <row r="228" spans="1:83" s="68" customFormat="1" ht="14.25">
      <c r="A228" s="2"/>
      <c r="B228" s="100" t="s">
        <v>21</v>
      </c>
      <c r="C228" s="125" t="s">
        <v>366</v>
      </c>
      <c r="D228" s="68">
        <f t="shared" si="27"/>
        <v>0</v>
      </c>
      <c r="CC228" s="133"/>
      <c r="CE228" s="279"/>
    </row>
    <row r="229" spans="1:83" s="68" customFormat="1" ht="12.75">
      <c r="A229" s="2"/>
      <c r="B229" s="73"/>
      <c r="C229" s="86"/>
      <c r="D229" s="68">
        <f t="shared" si="27"/>
        <v>0</v>
      </c>
      <c r="CC229" s="133"/>
      <c r="CE229" s="279"/>
    </row>
    <row r="230" spans="1:83" s="68" customFormat="1" ht="47.25">
      <c r="A230" s="2"/>
      <c r="B230" s="126">
        <v>9</v>
      </c>
      <c r="C230" s="124" t="s">
        <v>367</v>
      </c>
      <c r="D230" s="68">
        <f t="shared" si="27"/>
        <v>0</v>
      </c>
      <c r="CC230" s="133"/>
      <c r="CE230" s="279"/>
    </row>
    <row r="231" spans="1:83" s="68" customFormat="1" ht="14.25">
      <c r="A231" s="2"/>
      <c r="B231" s="100" t="s">
        <v>8</v>
      </c>
      <c r="C231" s="125" t="s">
        <v>249</v>
      </c>
      <c r="D231" s="362">
        <f t="shared" si="27"/>
        <v>48047</v>
      </c>
      <c r="CC231" s="133"/>
      <c r="CE231" s="279"/>
    </row>
    <row r="232" spans="1:83" s="68" customFormat="1" ht="14.25">
      <c r="A232" s="2"/>
      <c r="B232" s="100" t="s">
        <v>11</v>
      </c>
      <c r="C232" s="125" t="s">
        <v>245</v>
      </c>
      <c r="D232" s="362">
        <f t="shared" si="27"/>
        <v>123700</v>
      </c>
      <c r="CC232" s="133"/>
      <c r="CE232" s="279"/>
    </row>
    <row r="233" spans="1:83" s="68" customFormat="1" ht="14.25">
      <c r="A233" s="2"/>
      <c r="B233" s="100" t="s">
        <v>13</v>
      </c>
      <c r="C233" s="125" t="s">
        <v>240</v>
      </c>
      <c r="D233" s="68">
        <f t="shared" si="27"/>
        <v>168</v>
      </c>
      <c r="CC233" s="133"/>
      <c r="CE233" s="279"/>
    </row>
    <row r="234" spans="1:83" s="68" customFormat="1" ht="15">
      <c r="A234" s="2"/>
      <c r="B234" s="73"/>
      <c r="C234" s="118"/>
      <c r="CC234" s="133"/>
      <c r="CE234" s="279"/>
    </row>
    <row r="235" spans="1:83" s="68" customFormat="1" ht="64.5" customHeight="1">
      <c r="A235" s="2"/>
      <c r="B235" s="126">
        <v>10</v>
      </c>
      <c r="C235" s="124" t="s">
        <v>368</v>
      </c>
      <c r="D235" s="68">
        <f aca="true" t="shared" si="28" ref="D235:D252">SUMIF($AF$5:$EU$5,$D$130,AF109:EU109)</f>
        <v>0</v>
      </c>
      <c r="CC235" s="133"/>
      <c r="CE235" s="279"/>
    </row>
    <row r="236" spans="1:83" s="68" customFormat="1" ht="14.25">
      <c r="A236" s="2"/>
      <c r="B236" s="100" t="s">
        <v>8</v>
      </c>
      <c r="C236" s="125" t="s">
        <v>240</v>
      </c>
      <c r="D236" s="68">
        <f t="shared" si="28"/>
        <v>168</v>
      </c>
      <c r="CC236" s="133"/>
      <c r="CE236" s="279"/>
    </row>
    <row r="237" spans="1:83" s="68" customFormat="1" ht="14.25">
      <c r="A237" s="2"/>
      <c r="B237" s="100" t="s">
        <v>11</v>
      </c>
      <c r="C237" s="125" t="s">
        <v>369</v>
      </c>
      <c r="D237" s="68">
        <f t="shared" si="28"/>
        <v>0</v>
      </c>
      <c r="CC237" s="133"/>
      <c r="CE237" s="279"/>
    </row>
    <row r="238" spans="1:83" s="68" customFormat="1" ht="15">
      <c r="A238" s="2"/>
      <c r="B238" s="100"/>
      <c r="C238" s="118"/>
      <c r="D238" s="68">
        <f t="shared" si="28"/>
        <v>0</v>
      </c>
      <c r="CC238" s="133"/>
      <c r="CE238" s="279"/>
    </row>
    <row r="239" spans="1:83" s="68" customFormat="1" ht="31.5">
      <c r="A239" s="2"/>
      <c r="B239" s="126">
        <v>11</v>
      </c>
      <c r="C239" s="124" t="s">
        <v>371</v>
      </c>
      <c r="D239" s="68">
        <f t="shared" si="28"/>
        <v>0</v>
      </c>
      <c r="CC239" s="133"/>
      <c r="CE239" s="279"/>
    </row>
    <row r="240" spans="1:83" s="68" customFormat="1" ht="14.25">
      <c r="A240" s="2"/>
      <c r="B240" s="100" t="s">
        <v>8</v>
      </c>
      <c r="C240" s="125" t="s">
        <v>372</v>
      </c>
      <c r="D240" s="68">
        <f t="shared" si="28"/>
        <v>481.4</v>
      </c>
      <c r="CC240" s="133"/>
      <c r="CE240" s="279"/>
    </row>
    <row r="241" spans="1:83" s="68" customFormat="1" ht="14.25">
      <c r="A241" s="2"/>
      <c r="B241" s="100" t="s">
        <v>11</v>
      </c>
      <c r="C241" s="125" t="s">
        <v>240</v>
      </c>
      <c r="D241" s="68">
        <f t="shared" si="28"/>
        <v>168</v>
      </c>
      <c r="CC241" s="133"/>
      <c r="CE241" s="279"/>
    </row>
    <row r="242" spans="1:83" s="68" customFormat="1" ht="14.25">
      <c r="A242" s="2"/>
      <c r="B242" s="100" t="s">
        <v>13</v>
      </c>
      <c r="C242" s="125" t="s">
        <v>332</v>
      </c>
      <c r="D242" s="68">
        <f t="shared" si="28"/>
        <v>291.4</v>
      </c>
      <c r="CC242" s="133"/>
      <c r="CE242" s="279"/>
    </row>
    <row r="243" spans="1:83" s="68" customFormat="1" ht="15">
      <c r="A243" s="2"/>
      <c r="B243" s="73"/>
      <c r="C243" s="118"/>
      <c r="D243" s="68">
        <f t="shared" si="28"/>
        <v>0</v>
      </c>
      <c r="CC243" s="133"/>
      <c r="CE243" s="279"/>
    </row>
    <row r="244" spans="1:83" s="68" customFormat="1" ht="15.75">
      <c r="A244" s="2"/>
      <c r="B244" s="126">
        <v>12</v>
      </c>
      <c r="C244" s="124" t="s">
        <v>373</v>
      </c>
      <c r="D244" s="68">
        <f t="shared" si="28"/>
        <v>0</v>
      </c>
      <c r="CC244" s="133"/>
      <c r="CE244" s="279"/>
    </row>
    <row r="245" spans="1:83" s="68" customFormat="1" ht="14.25">
      <c r="A245" s="2"/>
      <c r="B245" s="100" t="s">
        <v>8</v>
      </c>
      <c r="C245" s="125" t="s">
        <v>372</v>
      </c>
      <c r="D245" s="68">
        <f t="shared" si="28"/>
        <v>481.4</v>
      </c>
      <c r="CC245" s="133"/>
      <c r="CE245" s="279"/>
    </row>
    <row r="246" spans="1:83" s="68" customFormat="1" ht="14.25">
      <c r="A246" s="2"/>
      <c r="B246" s="100" t="s">
        <v>11</v>
      </c>
      <c r="C246" s="125" t="s">
        <v>240</v>
      </c>
      <c r="D246" s="68">
        <f t="shared" si="28"/>
        <v>168</v>
      </c>
      <c r="CC246" s="133"/>
      <c r="CE246" s="279"/>
    </row>
    <row r="247" spans="1:83" s="68" customFormat="1" ht="14.25">
      <c r="A247" s="2"/>
      <c r="B247" s="100" t="s">
        <v>13</v>
      </c>
      <c r="C247" s="125" t="s">
        <v>374</v>
      </c>
      <c r="D247" s="68">
        <f t="shared" si="28"/>
        <v>227.2</v>
      </c>
      <c r="CC247" s="133"/>
      <c r="CE247" s="279"/>
    </row>
    <row r="248" spans="1:83" s="68" customFormat="1" ht="14.25">
      <c r="A248" s="2"/>
      <c r="B248" s="100" t="s">
        <v>19</v>
      </c>
      <c r="C248" s="125" t="s">
        <v>250</v>
      </c>
      <c r="D248" s="68">
        <f t="shared" si="28"/>
        <v>213.1</v>
      </c>
      <c r="CC248" s="133"/>
      <c r="CE248" s="279"/>
    </row>
    <row r="249" spans="1:83" s="68" customFormat="1" ht="15.75">
      <c r="A249" s="2"/>
      <c r="B249" s="126">
        <v>13</v>
      </c>
      <c r="C249" s="124" t="s">
        <v>375</v>
      </c>
      <c r="D249" s="68">
        <f t="shared" si="28"/>
        <v>0</v>
      </c>
      <c r="CC249" s="133"/>
      <c r="CE249" s="279"/>
    </row>
    <row r="250" spans="1:83" s="68" customFormat="1" ht="42.75">
      <c r="A250" s="2"/>
      <c r="B250" s="88" t="s">
        <v>8</v>
      </c>
      <c r="C250" s="125" t="s">
        <v>376</v>
      </c>
      <c r="D250" s="68">
        <f t="shared" si="28"/>
        <v>0</v>
      </c>
      <c r="CC250" s="133"/>
      <c r="CE250" s="279"/>
    </row>
    <row r="251" spans="1:83" s="68" customFormat="1" ht="14.25">
      <c r="A251" s="2"/>
      <c r="B251" s="73"/>
      <c r="C251" s="125"/>
      <c r="D251" s="68">
        <f t="shared" si="28"/>
        <v>0</v>
      </c>
      <c r="CC251" s="133"/>
      <c r="CE251" s="279"/>
    </row>
    <row r="252" spans="1:83" s="68" customFormat="1" ht="30">
      <c r="A252" s="2"/>
      <c r="B252" s="73"/>
      <c r="C252" s="136" t="s">
        <v>377</v>
      </c>
      <c r="D252" s="68">
        <f t="shared" si="28"/>
        <v>0</v>
      </c>
      <c r="CC252" s="133"/>
      <c r="CE252" s="279"/>
    </row>
    <row r="253" spans="1:83" s="68" customFormat="1" ht="12.75">
      <c r="A253" s="2"/>
      <c r="B253" s="1"/>
      <c r="C253" s="66"/>
      <c r="D253" s="2"/>
      <c r="CC253" s="133"/>
      <c r="CE253" s="279"/>
    </row>
    <row r="254" spans="1:83" s="68" customFormat="1" ht="12.75">
      <c r="A254" s="2"/>
      <c r="B254" s="1"/>
      <c r="C254" s="66"/>
      <c r="D254" s="2"/>
      <c r="CC254" s="133"/>
      <c r="CE254" s="279"/>
    </row>
    <row r="255" spans="1:83" s="68" customFormat="1" ht="12.75">
      <c r="A255" s="2"/>
      <c r="B255" s="1"/>
      <c r="C255" s="66"/>
      <c r="D255" s="2"/>
      <c r="CC255" s="133"/>
      <c r="CE255" s="279"/>
    </row>
    <row r="256" spans="1:83" s="68" customFormat="1" ht="12.75">
      <c r="A256" s="2"/>
      <c r="B256" s="1"/>
      <c r="C256" s="66"/>
      <c r="D256" s="2"/>
      <c r="CC256" s="133"/>
      <c r="CE256" s="279"/>
    </row>
    <row r="257" spans="1:83" s="68" customFormat="1" ht="12.75">
      <c r="A257" s="2"/>
      <c r="B257" s="1"/>
      <c r="C257" s="66"/>
      <c r="D257" s="2"/>
      <c r="CC257" s="133"/>
      <c r="CE257" s="279"/>
    </row>
    <row r="258" spans="1:83" s="68" customFormat="1" ht="12.75">
      <c r="A258" s="2"/>
      <c r="B258" s="1"/>
      <c r="C258" s="66"/>
      <c r="D258" s="2"/>
      <c r="CC258" s="133"/>
      <c r="CE258" s="279"/>
    </row>
    <row r="259" spans="1:83" s="68" customFormat="1" ht="12.75">
      <c r="A259" s="2"/>
      <c r="B259" s="1"/>
      <c r="C259" s="66"/>
      <c r="D259" s="2"/>
      <c r="CC259" s="133"/>
      <c r="CE259" s="279"/>
    </row>
    <row r="260" spans="1:83" s="68" customFormat="1" ht="12.75">
      <c r="A260" s="2"/>
      <c r="B260" s="1"/>
      <c r="C260" s="66"/>
      <c r="D260" s="2"/>
      <c r="CC260" s="133"/>
      <c r="CE260" s="279"/>
    </row>
    <row r="261" spans="1:83" s="68" customFormat="1" ht="12.75">
      <c r="A261" s="2"/>
      <c r="B261" s="1"/>
      <c r="C261" s="66"/>
      <c r="D261" s="2"/>
      <c r="CC261" s="133"/>
      <c r="CE261" s="279"/>
    </row>
    <row r="262" spans="1:83" s="68" customFormat="1" ht="12.75">
      <c r="A262" s="2"/>
      <c r="B262" s="1"/>
      <c r="C262" s="66"/>
      <c r="D262" s="2"/>
      <c r="CC262" s="133"/>
      <c r="CE262" s="279"/>
    </row>
    <row r="263" spans="1:83" s="68" customFormat="1" ht="12.75">
      <c r="A263" s="2"/>
      <c r="B263" s="1"/>
      <c r="C263" s="66"/>
      <c r="D263" s="2"/>
      <c r="CC263" s="133"/>
      <c r="CE263" s="279"/>
    </row>
    <row r="264" spans="1:83" s="68" customFormat="1" ht="12.75">
      <c r="A264" s="2"/>
      <c r="B264" s="1"/>
      <c r="C264" s="66"/>
      <c r="D264" s="2"/>
      <c r="CC264" s="133"/>
      <c r="CE264" s="279"/>
    </row>
    <row r="265" spans="1:83" s="68" customFormat="1" ht="12.75">
      <c r="A265" s="2"/>
      <c r="B265" s="1"/>
      <c r="C265" s="66"/>
      <c r="D265" s="2"/>
      <c r="CC265" s="133"/>
      <c r="CE265" s="279"/>
    </row>
    <row r="266" spans="1:83" s="68" customFormat="1" ht="12.75">
      <c r="A266" s="2"/>
      <c r="B266" s="1"/>
      <c r="C266" s="66"/>
      <c r="D266" s="2"/>
      <c r="CC266" s="133"/>
      <c r="CE266" s="279"/>
    </row>
    <row r="267" spans="1:83" s="68" customFormat="1" ht="12.75">
      <c r="A267" s="2"/>
      <c r="B267" s="1"/>
      <c r="C267" s="66"/>
      <c r="D267" s="2"/>
      <c r="CC267" s="133"/>
      <c r="CE267" s="279"/>
    </row>
    <row r="268" spans="1:83" s="68" customFormat="1" ht="12.75">
      <c r="A268" s="2"/>
      <c r="B268" s="1"/>
      <c r="C268" s="66"/>
      <c r="D268" s="2"/>
      <c r="CC268" s="133"/>
      <c r="CE268" s="279"/>
    </row>
    <row r="269" spans="1:83" s="68" customFormat="1" ht="12.75">
      <c r="A269" s="2"/>
      <c r="B269" s="1"/>
      <c r="C269" s="66"/>
      <c r="D269" s="2"/>
      <c r="CC269" s="133"/>
      <c r="CE269" s="279"/>
    </row>
    <row r="270" spans="1:83" s="68" customFormat="1" ht="12.75">
      <c r="A270" s="2"/>
      <c r="B270" s="1"/>
      <c r="C270" s="66"/>
      <c r="D270" s="2"/>
      <c r="CC270" s="133"/>
      <c r="CE270" s="279"/>
    </row>
    <row r="271" spans="1:83" s="68" customFormat="1" ht="12.75">
      <c r="A271" s="2"/>
      <c r="B271" s="1"/>
      <c r="C271" s="66"/>
      <c r="D271" s="2"/>
      <c r="CC271" s="133"/>
      <c r="CE271" s="279"/>
    </row>
    <row r="272" spans="1:83" s="68" customFormat="1" ht="12.75">
      <c r="A272" s="2"/>
      <c r="B272" s="1"/>
      <c r="C272" s="66"/>
      <c r="D272" s="2"/>
      <c r="CC272" s="133"/>
      <c r="CE272" s="279"/>
    </row>
    <row r="273" spans="1:83" s="68" customFormat="1" ht="12.75">
      <c r="A273" s="2"/>
      <c r="B273" s="1"/>
      <c r="C273" s="66"/>
      <c r="D273" s="2"/>
      <c r="CC273" s="133"/>
      <c r="CE273" s="279"/>
    </row>
    <row r="274" spans="1:83" s="68" customFormat="1" ht="12.75">
      <c r="A274" s="2"/>
      <c r="B274" s="1"/>
      <c r="C274" s="66"/>
      <c r="D274" s="2"/>
      <c r="CC274" s="133"/>
      <c r="CE274" s="279"/>
    </row>
    <row r="275" spans="1:83" s="68" customFormat="1" ht="12.75">
      <c r="A275" s="2"/>
      <c r="B275" s="1"/>
      <c r="C275" s="66"/>
      <c r="D275" s="2"/>
      <c r="CC275" s="133"/>
      <c r="CE275" s="279"/>
    </row>
    <row r="276" spans="1:83" s="68" customFormat="1" ht="12.75">
      <c r="A276" s="2"/>
      <c r="B276" s="1"/>
      <c r="C276" s="66"/>
      <c r="D276" s="2"/>
      <c r="CC276" s="133"/>
      <c r="CE276" s="279"/>
    </row>
    <row r="277" spans="1:83" s="68" customFormat="1" ht="12.75">
      <c r="A277" s="2"/>
      <c r="B277" s="1"/>
      <c r="C277" s="66"/>
      <c r="D277" s="2"/>
      <c r="CC277" s="133"/>
      <c r="CE277" s="279"/>
    </row>
    <row r="278" spans="1:83" s="68" customFormat="1" ht="12.75">
      <c r="A278" s="2"/>
      <c r="B278" s="1"/>
      <c r="C278" s="66"/>
      <c r="D278" s="2"/>
      <c r="CC278" s="133"/>
      <c r="CE278" s="279"/>
    </row>
    <row r="279" spans="1:83" s="68" customFormat="1" ht="12.75">
      <c r="A279" s="2"/>
      <c r="B279" s="1"/>
      <c r="C279" s="66"/>
      <c r="D279" s="2"/>
      <c r="CC279" s="133"/>
      <c r="CE279" s="279"/>
    </row>
    <row r="280" spans="1:83" s="68" customFormat="1" ht="12.75">
      <c r="A280" s="2"/>
      <c r="B280" s="1"/>
      <c r="C280" s="66"/>
      <c r="D280" s="2"/>
      <c r="CC280" s="133"/>
      <c r="CE280" s="279"/>
    </row>
    <row r="281" spans="1:83" s="68" customFormat="1" ht="12.75">
      <c r="A281" s="2"/>
      <c r="B281" s="1"/>
      <c r="C281" s="66"/>
      <c r="D281" s="2"/>
      <c r="CC281" s="133"/>
      <c r="CE281" s="279"/>
    </row>
    <row r="282" spans="1:83" s="68" customFormat="1" ht="12.75">
      <c r="A282" s="2"/>
      <c r="B282" s="1"/>
      <c r="C282" s="66"/>
      <c r="D282" s="2"/>
      <c r="CC282" s="133"/>
      <c r="CE282" s="279"/>
    </row>
    <row r="283" spans="1:83" s="68" customFormat="1" ht="12.75">
      <c r="A283" s="2"/>
      <c r="B283" s="1"/>
      <c r="C283" s="66"/>
      <c r="D283" s="2"/>
      <c r="CC283" s="133"/>
      <c r="CE283" s="279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BA56:CI56 BA57:CJ57 CB36:CB37 CF53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78"/>
  <sheetViews>
    <sheetView zoomScale="75" zoomScaleNormal="75" zoomScalePageLayoutView="0" workbookViewId="0" topLeftCell="A1">
      <pane xSplit="2" ySplit="7" topLeftCell="C209" activePane="bottomRight" state="frozen"/>
      <selection pane="topLeft" activeCell="H19" sqref="H19"/>
      <selection pane="topRight" activeCell="H19" sqref="H19"/>
      <selection pane="bottomLeft" activeCell="H19" sqref="H19"/>
      <selection pane="bottomRight" activeCell="K176" sqref="K176"/>
    </sheetView>
  </sheetViews>
  <sheetFormatPr defaultColWidth="9.140625" defaultRowHeight="12.75"/>
  <cols>
    <col min="1" max="1" width="7.28125" style="73" customWidth="1"/>
    <col min="2" max="2" width="55.421875" style="86" customWidth="1"/>
    <col min="3" max="3" width="6.7109375" style="214" customWidth="1"/>
    <col min="4" max="4" width="5.00390625" style="73" customWidth="1"/>
    <col min="5" max="5" width="18.00390625" style="73" customWidth="1"/>
    <col min="6" max="6" width="17.7109375" style="73" customWidth="1"/>
    <col min="7" max="7" width="16.00390625" style="73" customWidth="1"/>
    <col min="8" max="8" width="13.57421875" style="73" customWidth="1"/>
    <col min="9" max="9" width="17.421875" style="75" customWidth="1"/>
    <col min="10" max="13" width="14.00390625" style="75" customWidth="1"/>
    <col min="14" max="14" width="14.7109375" style="76" customWidth="1"/>
    <col min="15" max="16384" width="9.140625" style="76" customWidth="1"/>
  </cols>
  <sheetData>
    <row r="1" spans="1:3" s="212" customFormat="1" ht="18">
      <c r="A1" s="209" t="str">
        <f>Name_Company</f>
        <v>CERC</v>
      </c>
      <c r="B1" s="210"/>
      <c r="C1" s="211"/>
    </row>
    <row r="2" spans="1:3" s="212" customFormat="1" ht="18">
      <c r="A2" s="209" t="str">
        <f>Name_Project</f>
        <v>Capital Cost Benchmarking</v>
      </c>
      <c r="B2" s="210"/>
      <c r="C2" s="211"/>
    </row>
    <row r="3" spans="1:3" s="212" customFormat="1" ht="18">
      <c r="A3" s="209" t="str">
        <f>Name_Model</f>
        <v>Transmission Substations</v>
      </c>
      <c r="B3" s="210"/>
      <c r="C3" s="211"/>
    </row>
    <row r="4" spans="2:13" ht="15.75">
      <c r="B4" s="93"/>
      <c r="C4" s="213"/>
      <c r="D4" s="74"/>
      <c r="E4" s="74"/>
      <c r="F4" s="74"/>
      <c r="G4" s="74"/>
      <c r="H4" s="74"/>
      <c r="M4" s="76"/>
    </row>
    <row r="5" spans="1:15" s="73" customFormat="1" ht="76.5">
      <c r="A5" s="99"/>
      <c r="B5" s="194" t="str">
        <f>'Actual Cost'!B5</f>
        <v>Name of sub-station</v>
      </c>
      <c r="C5" s="194"/>
      <c r="D5" s="285">
        <f>'Actual Cost'!D5</f>
        <v>0</v>
      </c>
      <c r="E5" s="194" t="str">
        <f>'Actual Cost'!E5</f>
        <v>Auto Transformer Package T4 for Fatehpur and Agra Sub-Station</v>
      </c>
      <c r="F5" s="194" t="str">
        <f>'Actual Cost'!F5</f>
        <v>765 KV Auto Transformer Package T3 for Balia Sub-Station </v>
      </c>
      <c r="G5" s="194" t="str">
        <f>'Actual Cost'!G5</f>
        <v>765 KV Auto Transformer T3 for Lucknow Sub-Station </v>
      </c>
      <c r="H5" s="194" t="str">
        <f>'Actual Cost'!H5</f>
        <v> 765/400/220KV S/S, Seoni</v>
      </c>
      <c r="I5" s="194" t="str">
        <f>'Actual Cost'!I5</f>
        <v>765KV/400KV Lucknow (New) Sub-Station and  Extension of  400 kV Lucknow Sub- Station</v>
      </c>
      <c r="J5" s="194" t="str">
        <f>'Actual Cost'!J5</f>
        <v>Upgradation of 400KV Balia Sub-Station to 765 kV Sub-Station</v>
      </c>
      <c r="K5" s="194" t="str">
        <f>'Actual Cost'!K5</f>
        <v>765/400 KV S/S-Fatehpur</v>
      </c>
      <c r="L5" s="194" t="str">
        <f>'Actual Cost'!L5</f>
        <v>765/400 KV S/S-Agra</v>
      </c>
      <c r="M5" s="194" t="str">
        <f>'Actual Cost'!M5</f>
        <v>765KV Seoni Sub-Station &amp; 765 kV Sipat Transmission System</v>
      </c>
      <c r="N5" s="194" t="str">
        <f>'Actual Cost'!N5</f>
        <v>Up Gradation of 400/220KV Wardha Sub-Station to 765/400/220 kV Voltage Level</v>
      </c>
      <c r="O5" s="29"/>
    </row>
    <row r="6" spans="1:15" ht="39" customHeight="1">
      <c r="A6" s="99"/>
      <c r="B6" s="194" t="str">
        <f>'Actual Cost'!B6</f>
        <v>Reference Numbers</v>
      </c>
      <c r="C6" s="194"/>
      <c r="D6" s="285">
        <f>'Actual Cost'!D6</f>
        <v>0</v>
      </c>
      <c r="E6" s="194" t="str">
        <f>'Actual Cost'!E6</f>
        <v>LOA NO.:C-14807-S016-3/LOA-I/2790 DT:29-12-08</v>
      </c>
      <c r="F6" s="194" t="str">
        <f>'Actual Cost'!F6</f>
        <v>LOA NO.:C-14803-S016-3/LOA-I/2787  DT: 29-12-2008</v>
      </c>
      <c r="G6" s="194" t="str">
        <f>'Actual Cost'!G6</f>
        <v>LOA NO.:C-14803-S016-3/LOA-I/2787  DT: 29-12-2008</v>
      </c>
      <c r="H6" s="194" t="str">
        <f>'Actual Cost'!H6</f>
        <v>Ref : C-32209-S016-7/LOA -1/ 1636  Dated 31-03-2005, </v>
      </c>
      <c r="I6" s="194" t="str">
        <f>'Actual Cost'!I6</f>
        <v>REF.:C-14804-S019A-3/LOA-I 2981 Dated 06/03/2009 </v>
      </c>
      <c r="J6" s="194" t="str">
        <f>'Actual Cost'!J6</f>
        <v>REF.:C-14803-S019 A-3/LOA-I/2963 Dated 05/03/09 </v>
      </c>
      <c r="K6" s="194" t="str">
        <f>'Actual Cost'!K6</f>
        <v>Ref No.C-14807-S019A-3/LOA-I/3020   DATED 26/03/2009 </v>
      </c>
      <c r="L6" s="194" t="str">
        <f>'Actual Cost'!L6</f>
        <v>Ref No.C-14808-S019A-3/LOA-I/3022   DATED 26/03/2009 </v>
      </c>
      <c r="M6" s="194" t="str">
        <f>'Actual Cost'!M6</f>
        <v>Ref. : C-32209-S019A-7/LOA-III/1653 Dated 04/04/2005 </v>
      </c>
      <c r="N6" s="194" t="str">
        <f>'Actual Cost'!N6</f>
        <v> Ref.: RN/JKN/3006-07  </v>
      </c>
      <c r="O6" s="29"/>
    </row>
    <row r="7" spans="1:15" ht="30.75" customHeight="1">
      <c r="A7" s="99"/>
      <c r="B7" s="194" t="str">
        <f>'Actual Cost'!B7</f>
        <v>Base Date of Indices</v>
      </c>
      <c r="C7" s="194"/>
      <c r="D7" s="285">
        <f>'Actual Cost'!D7</f>
        <v>0</v>
      </c>
      <c r="E7" s="195">
        <f>'Actual Cost'!E7</f>
        <v>39569</v>
      </c>
      <c r="F7" s="195">
        <f>'Actual Cost'!F7</f>
        <v>39569</v>
      </c>
      <c r="G7" s="195">
        <f>'Actual Cost'!G7</f>
        <v>39569</v>
      </c>
      <c r="H7" s="195">
        <f>'Actual Cost'!H7</f>
        <v>38231</v>
      </c>
      <c r="I7" s="195">
        <f>'Actual Cost'!I7</f>
        <v>39661</v>
      </c>
      <c r="J7" s="195">
        <f>'Actual Cost'!J7</f>
        <v>39661</v>
      </c>
      <c r="K7" s="195">
        <f>'Actual Cost'!K7</f>
        <v>39753</v>
      </c>
      <c r="L7" s="195">
        <f>'Actual Cost'!L7</f>
        <v>39753</v>
      </c>
      <c r="M7" s="195">
        <f>'Actual Cost'!M7</f>
        <v>38231</v>
      </c>
      <c r="N7" s="195">
        <f>'Actual Cost'!N7</f>
        <v>39753</v>
      </c>
      <c r="O7" s="195">
        <f>'Actual Cost'!O7</f>
        <v>39814</v>
      </c>
    </row>
    <row r="8" spans="1:10" ht="18.75" customHeight="1">
      <c r="A8" s="99"/>
      <c r="B8" s="87"/>
      <c r="D8" s="78"/>
      <c r="E8" s="78"/>
      <c r="F8" s="78"/>
      <c r="G8" s="78"/>
      <c r="H8" s="78"/>
      <c r="I8" s="79"/>
      <c r="J8" s="79"/>
    </row>
    <row r="9" spans="2:8" ht="18">
      <c r="B9" s="210" t="s">
        <v>6</v>
      </c>
      <c r="C9" s="215" t="s">
        <v>381</v>
      </c>
      <c r="D9" s="138"/>
      <c r="E9" s="80"/>
      <c r="F9" s="80"/>
      <c r="G9" s="80"/>
      <c r="H9" s="80"/>
    </row>
    <row r="10" spans="1:2" ht="15.75">
      <c r="A10" s="126">
        <v>1</v>
      </c>
      <c r="B10" s="124" t="s">
        <v>7</v>
      </c>
    </row>
    <row r="11" spans="1:15" ht="28.5">
      <c r="A11" s="127" t="s">
        <v>8</v>
      </c>
      <c r="B11" s="125" t="s">
        <v>9</v>
      </c>
      <c r="C11" s="214" t="s">
        <v>10</v>
      </c>
      <c r="D11" s="3"/>
      <c r="E11" s="216">
        <f>'Actual Cost'!E11*(0.15+(0.25*(Indices!$D$142/Indices!$CC$15)+(0.28*(Indices!$D$143/Indices!$CC$16))+(0.07*(Indices!$D$144/Indices!$CC$17))+(0.03*(Indices!$D$145/Indices!$CC$18))+(0.07*(Indices!$D$146/Indices!$CC$19))+(0.15*(Indices!$D$147/Indices!$CC$20))))</f>
        <v>1934.450648746495</v>
      </c>
      <c r="F11" s="216">
        <f>'Actual Cost'!F11*(0.15+(0.25*(Indices!$D$142/Indices!$CC$15)+(0.28*(Indices!$D$143/Indices!$CC$16))+(0.07*(Indices!$D$144/Indices!$CC$17))+(0.03*(Indices!$D$145/Indices!$CC$18))+(0.07*(Indices!$D$146/Indices!$CC$19))+(0.15*(Indices!$D$147/Indices!$CC$20))))</f>
        <v>2084.163447514098</v>
      </c>
      <c r="G11" s="216">
        <f>'Actual Cost'!G11*(0.15+(0.25*(Indices!$D$142/Indices!$CC$15)+(0.28*(Indices!$D$143/Indices!$CC$16))+(0.07*(Indices!$D$144/Indices!$CC$17))+(0.03*(Indices!$D$145/Indices!$CC$18))+(0.07*(Indices!$D$146/Indices!$CC$19))+(0.15*(Indices!$D$147/Indices!$CC$20))))</f>
        <v>2046.5002166892627</v>
      </c>
      <c r="H11" s="216">
        <f>'Actual Cost'!H11*(0.15+(0.25*(Indices!$D$142/Indices!$AK$15)+(0.28*(Indices!$D$143/Indices!$AK$16))+(0.07*(Indices!$D$144/Indices!$AK$17))+(0.03*(Indices!$D$145/Indices!$AK$18))+(0.07*(Indices!$D$146/Indices!$AK$19))+(0.15*(Indices!$D$147/Indices!$AK$20))))</f>
        <v>2003.6822399206271</v>
      </c>
      <c r="I11" s="217"/>
      <c r="J11" s="217"/>
      <c r="K11" s="217"/>
      <c r="L11" s="217"/>
      <c r="M11" s="217"/>
      <c r="N11" s="217"/>
      <c r="O11" s="142"/>
    </row>
    <row r="12" spans="1:14" ht="28.5">
      <c r="A12" s="127" t="s">
        <v>11</v>
      </c>
      <c r="B12" s="125" t="s">
        <v>12</v>
      </c>
      <c r="C12" s="214" t="s">
        <v>10</v>
      </c>
      <c r="D12" s="3"/>
      <c r="E12" s="216">
        <f>'Actual Cost'!E12*(0.15+(0.25*(Indices!$D$142/Indices!$CK$15)+(0.28*(Indices!$D$143/Indices!$CK$16))+(0.07*(Indices!$D$144/Indices!$CK$17))+(0.03*(Indices!$D$145/Indices!$CK$18))+(0.07*(Indices!$D$146/Indices!$CK$19))+(0.15*(Indices!$D$147/Indices!$CK$20))))</f>
        <v>488.9264930561783</v>
      </c>
      <c r="F12" s="217"/>
      <c r="G12" s="217"/>
      <c r="H12" s="217"/>
      <c r="I12" s="217"/>
      <c r="J12" s="217"/>
      <c r="K12" s="217"/>
      <c r="L12" s="217"/>
      <c r="M12" s="217"/>
      <c r="N12" s="217"/>
    </row>
    <row r="13" spans="1:14" ht="24.75" customHeight="1">
      <c r="A13" s="127" t="s">
        <v>13</v>
      </c>
      <c r="B13" s="125" t="s">
        <v>14</v>
      </c>
      <c r="C13" s="214" t="s">
        <v>10</v>
      </c>
      <c r="D13" s="3"/>
      <c r="E13" s="216">
        <f>'Actual Cost'!E13*(0.15+(0.25*(Indices!$D$142/Indices!$CK$15)+(0.28*(Indices!$D$143/Indices!$CK$16))+(0.07*(Indices!$D$144/Indices!$CK$17))+(0.03*(Indices!$D$145/Indices!$CK$18))+(0.07*(Indices!$D$146/Indices!$CK$19))+(0.15*(Indices!$D$147/Indices!$CK$20))))</f>
        <v>951.5373302609642</v>
      </c>
      <c r="F13" s="217"/>
      <c r="G13" s="217"/>
      <c r="H13" s="217"/>
      <c r="I13" s="217"/>
      <c r="J13" s="217"/>
      <c r="K13" s="217"/>
      <c r="L13" s="217"/>
      <c r="M13" s="217"/>
      <c r="N13" s="217"/>
    </row>
    <row r="14" spans="1:14" ht="15">
      <c r="A14" s="127"/>
      <c r="B14" s="125"/>
      <c r="D14" s="3"/>
      <c r="E14" s="217"/>
      <c r="F14" s="217"/>
      <c r="G14" s="217"/>
      <c r="H14" s="217"/>
      <c r="I14" s="217"/>
      <c r="J14" s="217"/>
      <c r="K14" s="217"/>
      <c r="L14" s="217"/>
      <c r="M14" s="217"/>
      <c r="N14" s="217"/>
    </row>
    <row r="15" spans="1:14" ht="15.75">
      <c r="A15" s="126">
        <v>2</v>
      </c>
      <c r="B15" s="124" t="s">
        <v>15</v>
      </c>
      <c r="D15" s="3"/>
      <c r="E15" s="217"/>
      <c r="F15" s="217"/>
      <c r="G15" s="217"/>
      <c r="H15" s="217"/>
      <c r="I15" s="217"/>
      <c r="J15" s="217"/>
      <c r="K15" s="217"/>
      <c r="L15" s="217"/>
      <c r="M15" s="217"/>
      <c r="N15" s="217"/>
    </row>
    <row r="16" spans="1:14" ht="15">
      <c r="A16" s="127" t="s">
        <v>8</v>
      </c>
      <c r="B16" s="125" t="s">
        <v>16</v>
      </c>
      <c r="C16" s="214" t="s">
        <v>10</v>
      </c>
      <c r="D16" s="3"/>
      <c r="E16" s="217"/>
      <c r="F16" s="217"/>
      <c r="G16" s="217"/>
      <c r="H16" s="216"/>
      <c r="I16" s="216"/>
      <c r="J16" s="216"/>
      <c r="K16" s="216"/>
      <c r="L16" s="216"/>
      <c r="M16" s="216"/>
      <c r="N16" s="216"/>
    </row>
    <row r="17" spans="1:14" ht="15">
      <c r="A17" s="127" t="s">
        <v>11</v>
      </c>
      <c r="B17" s="125" t="s">
        <v>17</v>
      </c>
      <c r="C17" s="214" t="s">
        <v>10</v>
      </c>
      <c r="D17" s="3"/>
      <c r="E17" s="217"/>
      <c r="F17" s="217"/>
      <c r="G17" s="217"/>
      <c r="H17" s="216">
        <f>'Actual Cost'!H17*(0.15+(0.25*(Indices!$D$142/Indices!$AK$15)+(0.28*(Indices!$D$143/Indices!$AK$16))+(0.07*(Indices!$D$144/Indices!$AK$17))+(0.03*(Indices!$D$145/Indices!$AK$18))+(0.07*(Indices!$D$146/Indices!$AK$19))+(0.15*(Indices!$D$147/Indices!$AK$20))))</f>
        <v>472.86561239520495</v>
      </c>
      <c r="I17" s="216"/>
      <c r="J17" s="216"/>
      <c r="K17" s="216"/>
      <c r="L17" s="216"/>
      <c r="M17" s="216"/>
      <c r="N17" s="216"/>
    </row>
    <row r="18" spans="1:14" ht="15">
      <c r="A18" s="127" t="s">
        <v>13</v>
      </c>
      <c r="B18" s="125" t="s">
        <v>18</v>
      </c>
      <c r="C18" s="214" t="s">
        <v>10</v>
      </c>
      <c r="D18" s="3"/>
      <c r="E18" s="255">
        <f>'Actual Cost'!E18*(0.15+(0.25*(Indices!$D$142/Indices!$CK$15)+(0.28*(Indices!$D$143/Indices!$CK$16))+(0.07*(Indices!$D$144/Indices!$CK$17))+(0.03*(Indices!$D$145/Indices!$CK$18))+(0.07*(Indices!$D$146/Indices!$CK$19))+(0.15*(Indices!$D$147/Indices!$CK$20))))</f>
        <v>377.48582141309555</v>
      </c>
      <c r="F18" s="217"/>
      <c r="G18" s="217"/>
      <c r="H18" s="216"/>
      <c r="I18" s="216"/>
      <c r="J18" s="216"/>
      <c r="K18" s="216"/>
      <c r="L18" s="216"/>
      <c r="M18" s="216"/>
      <c r="N18" s="216"/>
    </row>
    <row r="19" spans="1:14" ht="15">
      <c r="A19" s="127" t="s">
        <v>19</v>
      </c>
      <c r="B19" s="125" t="s">
        <v>20</v>
      </c>
      <c r="C19" s="214" t="s">
        <v>10</v>
      </c>
      <c r="D19" s="3"/>
      <c r="E19" s="255">
        <f>'Actual Cost'!E19*(0.15+(0.25*(Indices!$D$142/Indices!$CK$15)+(0.28*(Indices!$D$143/Indices!$CK$16))+(0.07*(Indices!$D$144/Indices!$CK$17))+(0.03*(Indices!$D$145/Indices!$CK$18))+(0.07*(Indices!$D$146/Indices!$CK$19))+(0.15*(Indices!$D$147/Indices!$CK$20))))</f>
        <v>0</v>
      </c>
      <c r="F19" s="217"/>
      <c r="G19" s="217"/>
      <c r="H19" s="216">
        <f>'Actual Cost'!H19*(0.15+(0.25*(Indices!$D$142/Indices!$AK$15)+(0.28*(Indices!$D$143/Indices!$AK$16))+(0.07*(Indices!$D$144/Indices!$AK$17))+(0.03*(Indices!$D$145/Indices!$AK$18))+(0.07*(Indices!$D$146/Indices!$AK$19))+(0.15*(Indices!$D$147/Indices!$AK$20))))</f>
        <v>82.0278136357352</v>
      </c>
      <c r="I19" s="216"/>
      <c r="J19" s="216"/>
      <c r="K19" s="216"/>
      <c r="L19" s="216"/>
      <c r="M19" s="216"/>
      <c r="N19" s="216"/>
    </row>
    <row r="20" spans="1:14" ht="15">
      <c r="A20" s="127" t="s">
        <v>21</v>
      </c>
      <c r="B20" s="125" t="s">
        <v>22</v>
      </c>
      <c r="C20" s="214" t="s">
        <v>10</v>
      </c>
      <c r="D20" s="3"/>
      <c r="E20" s="255">
        <f>'Actual Cost'!E20*(0.15+(0.25*(Indices!$D$142/Indices!$CK$15)+(0.28*(Indices!$D$143/Indices!$CK$16))+(0.07*(Indices!$D$144/Indices!$CK$17))+(0.03*(Indices!$D$145/Indices!$CK$18))+(0.07*(Indices!$D$146/Indices!$CK$19))+(0.15*(Indices!$D$147/Indices!$CK$20))))</f>
        <v>0</v>
      </c>
      <c r="F20" s="217"/>
      <c r="G20" s="217"/>
      <c r="H20" s="216">
        <f>'Actual Cost'!H20</f>
        <v>1.19</v>
      </c>
      <c r="I20" s="216"/>
      <c r="J20" s="216"/>
      <c r="K20" s="216"/>
      <c r="L20" s="216"/>
      <c r="M20" s="216"/>
      <c r="N20" s="216"/>
    </row>
    <row r="21" spans="1:14" ht="15">
      <c r="A21" s="127" t="s">
        <v>23</v>
      </c>
      <c r="B21" s="125" t="s">
        <v>24</v>
      </c>
      <c r="C21" s="214" t="s">
        <v>10</v>
      </c>
      <c r="D21" s="3"/>
      <c r="E21" s="255">
        <f>'Actual Cost'!E21*(0.15+(0.25*(Indices!$D$142/Indices!$CK$15)+(0.28*(Indices!$D$143/Indices!$CK$16))+(0.07*(Indices!$D$144/Indices!$CK$17))+(0.03*(Indices!$D$145/Indices!$CK$18))+(0.07*(Indices!$D$146/Indices!$CK$19))+(0.15*(Indices!$D$147/Indices!$CK$20))))</f>
        <v>432.49874713110484</v>
      </c>
      <c r="F21" s="217"/>
      <c r="G21" s="217"/>
      <c r="H21" s="216"/>
      <c r="I21" s="216"/>
      <c r="J21" s="216"/>
      <c r="K21" s="216"/>
      <c r="L21" s="216"/>
      <c r="M21" s="216"/>
      <c r="N21" s="216"/>
    </row>
    <row r="22" spans="1:14" ht="15">
      <c r="A22" s="127" t="s">
        <v>25</v>
      </c>
      <c r="B22" s="125" t="s">
        <v>26</v>
      </c>
      <c r="C22" s="214" t="s">
        <v>10</v>
      </c>
      <c r="D22" s="3"/>
      <c r="E22" s="255">
        <f>'Actual Cost'!E22*(0.15+(0.25*(Indices!$D$142/Indices!$CK$15)+(0.28*(Indices!$D$143/Indices!$CK$16))+(0.07*(Indices!$D$144/Indices!$CK$17))+(0.03*(Indices!$D$145/Indices!$CK$18))+(0.07*(Indices!$D$146/Indices!$CK$19))+(0.15*(Indices!$D$147/Indices!$CK$20))))</f>
        <v>424.9058786865275</v>
      </c>
      <c r="F22" s="217"/>
      <c r="G22" s="217"/>
      <c r="H22" s="216"/>
      <c r="I22" s="216"/>
      <c r="J22" s="216"/>
      <c r="K22" s="216"/>
      <c r="L22" s="216"/>
      <c r="M22" s="216"/>
      <c r="N22" s="216"/>
    </row>
    <row r="23" spans="1:14" ht="15">
      <c r="A23" s="127" t="s">
        <v>27</v>
      </c>
      <c r="B23" s="125" t="s">
        <v>28</v>
      </c>
      <c r="C23" s="214" t="s">
        <v>10</v>
      </c>
      <c r="D23" s="3"/>
      <c r="E23" s="255">
        <f>'Actual Cost'!E23*(0.15+(0.25*(Indices!$D$142/Indices!$CK$15)+(0.28*(Indices!$D$143/Indices!$CK$16))+(0.07*(Indices!$D$144/Indices!$CK$17))+(0.03*(Indices!$D$145/Indices!$CK$18))+(0.07*(Indices!$D$146/Indices!$CK$19))+(0.15*(Indices!$D$147/Indices!$CK$20))))</f>
        <v>377.48582141309555</v>
      </c>
      <c r="F23" s="217"/>
      <c r="G23" s="217"/>
      <c r="H23" s="216"/>
      <c r="I23" s="216"/>
      <c r="J23" s="216"/>
      <c r="K23" s="216"/>
      <c r="L23" s="216"/>
      <c r="M23" s="216"/>
      <c r="N23" s="216"/>
    </row>
    <row r="24" spans="1:14" ht="15">
      <c r="A24" s="127" t="s">
        <v>29</v>
      </c>
      <c r="B24" s="125" t="s">
        <v>30</v>
      </c>
      <c r="C24" s="214" t="s">
        <v>10</v>
      </c>
      <c r="D24" s="3"/>
      <c r="E24" s="255">
        <f>'Actual Cost'!E24*(0.15+(0.25*(Indices!$D$142/Indices!$CK$15)+(0.28*(Indices!$D$143/Indices!$CK$16))+(0.07*(Indices!$D$144/Indices!$CK$17))+(0.03*(Indices!$D$145/Indices!$CK$18))+(0.07*(Indices!$D$146/Indices!$CK$19))+(0.15*(Indices!$D$147/Indices!$CK$20))))</f>
        <v>377.48582141309555</v>
      </c>
      <c r="F24" s="217"/>
      <c r="G24" s="217"/>
      <c r="H24" s="216"/>
      <c r="I24" s="216"/>
      <c r="J24" s="216"/>
      <c r="K24" s="216"/>
      <c r="L24" s="216"/>
      <c r="M24" s="216"/>
      <c r="N24" s="216"/>
    </row>
    <row r="25" spans="1:14" ht="15">
      <c r="A25" s="127" t="s">
        <v>31</v>
      </c>
      <c r="B25" s="125" t="s">
        <v>32</v>
      </c>
      <c r="C25" s="214" t="s">
        <v>10</v>
      </c>
      <c r="D25" s="3"/>
      <c r="E25" s="255">
        <f>'Actual Cost'!E25*(0.15+(0.25*(Indices!$D$142/Indices!$CK$15)+(0.28*(Indices!$D$143/Indices!$CK$16))+(0.07*(Indices!$D$144/Indices!$CK$17))+(0.03*(Indices!$D$145/Indices!$CK$18))+(0.07*(Indices!$D$146/Indices!$CK$19))+(0.15*(Indices!$D$147/Indices!$CK$20))))</f>
        <v>22.89650701765411</v>
      </c>
      <c r="F25" s="217"/>
      <c r="G25" s="217"/>
      <c r="H25" s="216"/>
      <c r="I25" s="216"/>
      <c r="J25" s="216"/>
      <c r="K25" s="216"/>
      <c r="L25" s="216"/>
      <c r="M25" s="216"/>
      <c r="N25" s="216"/>
    </row>
    <row r="26" spans="1:14" ht="15">
      <c r="A26" s="127" t="s">
        <v>33</v>
      </c>
      <c r="B26" s="125" t="s">
        <v>34</v>
      </c>
      <c r="C26" s="214" t="s">
        <v>10</v>
      </c>
      <c r="D26" s="3"/>
      <c r="E26" s="255">
        <f>'Actual Cost'!E26*(0.15+(0.25*(Indices!$D$142/Indices!$CK$15)+(0.28*(Indices!$D$143/Indices!$CK$16))+(0.07*(Indices!$D$144/Indices!$CK$17))+(0.03*(Indices!$D$145/Indices!$CK$18))+(0.07*(Indices!$D$146/Indices!$CK$19))+(0.15*(Indices!$D$147/Indices!$CK$20))))</f>
        <v>1.5091415542017126</v>
      </c>
      <c r="F26" s="217"/>
      <c r="G26" s="217"/>
      <c r="H26" s="216"/>
      <c r="I26" s="216"/>
      <c r="J26" s="216"/>
      <c r="K26" s="216"/>
      <c r="L26" s="216"/>
      <c r="M26" s="216"/>
      <c r="N26" s="216"/>
    </row>
    <row r="27" spans="1:14" ht="15">
      <c r="A27" s="127"/>
      <c r="B27" s="125"/>
      <c r="D27" s="3"/>
      <c r="E27" s="217"/>
      <c r="F27" s="217"/>
      <c r="G27" s="217"/>
      <c r="H27" s="216"/>
      <c r="I27" s="216"/>
      <c r="J27" s="216"/>
      <c r="K27" s="216"/>
      <c r="L27" s="216"/>
      <c r="M27" s="216"/>
      <c r="N27" s="216"/>
    </row>
    <row r="28" spans="1:14" ht="15.75">
      <c r="A28" s="126">
        <v>3</v>
      </c>
      <c r="B28" s="124" t="s">
        <v>35</v>
      </c>
      <c r="D28" s="3"/>
      <c r="E28" s="217"/>
      <c r="F28" s="217"/>
      <c r="G28" s="217"/>
      <c r="H28" s="216"/>
      <c r="I28" s="216"/>
      <c r="J28" s="216"/>
      <c r="K28" s="216"/>
      <c r="L28" s="216"/>
      <c r="M28" s="216"/>
      <c r="N28" s="216"/>
    </row>
    <row r="29" spans="1:14" ht="19.5" customHeight="1">
      <c r="A29" s="127" t="s">
        <v>8</v>
      </c>
      <c r="B29" s="125" t="s">
        <v>722</v>
      </c>
      <c r="C29" s="214" t="s">
        <v>10</v>
      </c>
      <c r="D29" s="3"/>
      <c r="E29" s="217"/>
      <c r="F29" s="217"/>
      <c r="G29" s="217"/>
      <c r="H29" s="216"/>
      <c r="I29" s="216">
        <f>'Actual Cost'!I29*(0.15+(0.15*(Indices!$D$150/Indices!$CF$23)+(0.23*(Indices!$D$151/Indices!$CF$24))+(0.11*(Indices!$D$152/Indices!$CF$25))+(0.16*(Indices!$D$153/Indices!$CF$26))+(0.2*(Indices!$D$154/Indices!$CF$27))))</f>
        <v>195.63556804928038</v>
      </c>
      <c r="J29" s="216">
        <f>'Actual Cost'!J29*(0.15+(0.15*(Indices!$D$150/Indices!$CF$23)+(0.23*(Indices!$D$151/Indices!$CF$24))+(0.11*(Indices!$D$152/Indices!$CF$25))+(0.16*(Indices!$D$153/Indices!$CF$26))+(0.2*(Indices!$D$154/Indices!$CF$27))))</f>
        <v>194.62769667634927</v>
      </c>
      <c r="K29" s="216">
        <f>'Actual Cost'!K29*(0.15+(0.15*(Indices!$D$150/Indices!$CI$23)+(0.23*(Indices!$D$151/Indices!$CI$24))+(0.11*(Indices!$D$152/Indices!$CI$25))+(0.16*(Indices!$D$153/Indices!$CI$26))+(0.2*(Indices!$D$154/Indices!$CI$27))))</f>
        <v>200.796462071029</v>
      </c>
      <c r="L29" s="216">
        <f>'Actual Cost'!L29*(0.15+(0.15*(Indices!$D$150/Indices!$CI$23)+(0.23*(Indices!$D$151/Indices!$CI$24))+(0.11*(Indices!$D$152/Indices!$CI$25))+(0.16*(Indices!$D$153/Indices!$CI$26))+(0.2*(Indices!$D$154/Indices!$CI$27))))</f>
        <v>184.98687407472818</v>
      </c>
      <c r="M29" s="216">
        <f>'Actual Cost'!M29*(0.15+(0.15*(Indices!$D$150/Indices!$AK$23)+(0.23*(Indices!$D$151/Indices!$AK$24))+(0.11*(Indices!$D$152/Indices!$AK$25))+(0.16*(Indices!$D$153/Indices!$AK$26))+(0.2*(Indices!$D$154/Indices!$AK$27))))</f>
        <v>342.65338888007653</v>
      </c>
      <c r="N29" s="216">
        <f>'Actual Cost'!N29*(0.15+(0.15*(Indices!$D$150/Indices!$CI$23)+(0.23*(Indices!$D$151/Indices!$CI$24))+(0.11*(Indices!$D$152/Indices!$CI$25))+(0.16*(Indices!$D$153/Indices!$CI$26))+(0.2*(Indices!$D$154/Indices!$CI$27))))</f>
        <v>188.29104615461264</v>
      </c>
    </row>
    <row r="30" spans="1:14" ht="15">
      <c r="A30" s="127" t="s">
        <v>11</v>
      </c>
      <c r="B30" s="125" t="s">
        <v>723</v>
      </c>
      <c r="C30" s="214" t="s">
        <v>10</v>
      </c>
      <c r="D30" s="3"/>
      <c r="E30" s="217"/>
      <c r="F30" s="217"/>
      <c r="G30" s="217"/>
      <c r="H30" s="216"/>
      <c r="I30" s="216">
        <f>'Actual Cost'!I30*(0.15+(0.15*(Indices!$D$150/Indices!$CF$23)+(0.23*(Indices!$D$151/Indices!$CF$24))+(0.11*(Indices!$D$152/Indices!$CF$25))+(0.16*(Indices!$D$153/Indices!$CF$26))+(0.2*(Indices!$D$154/Indices!$CF$27))))</f>
        <v>158.87525794884667</v>
      </c>
      <c r="J30" s="216">
        <f>'Actual Cost'!J30*(0.15+(0.15*(Indices!$D$150/Indices!$CF$23)+(0.23*(Indices!$D$151/Indices!$CF$24))+(0.11*(Indices!$D$152/Indices!$CF$25))+(0.16*(Indices!$D$153/Indices!$CF$26))+(0.2*(Indices!$D$154/Indices!$CF$27))))</f>
        <v>155.91583066705965</v>
      </c>
      <c r="K30" s="216">
        <f>'Actual Cost'!K30*(0.15+(0.15*(Indices!$D$150/Indices!$CI$23)+(0.23*(Indices!$D$151/Indices!$CI$24))+(0.11*(Indices!$D$152/Indices!$CI$25))+(0.16*(Indices!$D$153/Indices!$CI$26))+(0.2*(Indices!$D$154/Indices!$CI$27))))</f>
        <v>150.8051225032801</v>
      </c>
      <c r="L30" s="216">
        <f>'Actual Cost'!L30*(0.15+(0.15*(Indices!$D$150/Indices!$CI$23)+(0.23*(Indices!$D$151/Indices!$CI$24))+(0.11*(Indices!$D$152/Indices!$CI$25))+(0.16*(Indices!$D$153/Indices!$CI$26))+(0.2*(Indices!$D$154/Indices!$CI$27))))</f>
        <v>150.33852515670088</v>
      </c>
      <c r="M30" s="216">
        <f>'Actual Cost'!M30*(0.15+(0.15*(Indices!$D$150/Indices!$AK$23)+(0.23*(Indices!$D$151/Indices!$AK$24))+(0.11*(Indices!$D$152/Indices!$AK$25))+(0.16*(Indices!$D$153/Indices!$AK$26))+(0.2*(Indices!$D$154/Indices!$AK$27))))</f>
        <v>254.2098800477271</v>
      </c>
      <c r="N30" s="216">
        <f>'Actual Cost'!N30*(0.15+(0.15*(Indices!$D$150/Indices!$CI$23)+(0.23*(Indices!$D$151/Indices!$CI$24))+(0.11*(Indices!$D$152/Indices!$CI$25))+(0.16*(Indices!$D$153/Indices!$CI$26))+(0.2*(Indices!$D$154/Indices!$CI$27))))</f>
        <v>156.70836168213006</v>
      </c>
    </row>
    <row r="31" spans="1:14" ht="15">
      <c r="A31" s="127" t="s">
        <v>13</v>
      </c>
      <c r="B31" s="125" t="s">
        <v>38</v>
      </c>
      <c r="C31" s="214" t="s">
        <v>10</v>
      </c>
      <c r="D31" s="3"/>
      <c r="E31" s="217"/>
      <c r="F31" s="217"/>
      <c r="G31" s="217"/>
      <c r="H31" s="216"/>
      <c r="I31" s="216">
        <f>'Actual Cost'!I31*(0.15+(0.15*(Indices!$D$150/Indices!$CF$23)+(0.23*(Indices!$D$151/Indices!$CF$24))+(0.11*(Indices!$D$152/Indices!$CF$25))+(0.16*(Indices!$D$153/Indices!$CF$26))+(0.2*(Indices!$D$154/Indices!$CF$27))))</f>
        <v>29.70405519879181</v>
      </c>
      <c r="J31" s="216">
        <f>'Actual Cost'!J31*(0.15+(0.15*(Indices!$D$150/Indices!$CF$23)+(0.23*(Indices!$D$151/Indices!$CF$24))+(0.11*(Indices!$D$152/Indices!$CF$25))+(0.16*(Indices!$D$153/Indices!$CF$26))+(0.2*(Indices!$D$154/Indices!$CF$27))))</f>
        <v>29.68482886880993</v>
      </c>
      <c r="K31" s="216">
        <f>'Actual Cost'!K31*(0.15+(0.15*(Indices!$D$150/Indices!$CI$23)+(0.23*(Indices!$D$151/Indices!$CI$24))+(0.11*(Indices!$D$152/Indices!$CI$25))+(0.16*(Indices!$D$153/Indices!$CI$26))+(0.2*(Indices!$D$154/Indices!$CI$27))))</f>
        <v>49.82526043863075</v>
      </c>
      <c r="L31" s="216">
        <f>'Actual Cost'!L31*(0.15+(0.15*(Indices!$D$150/Indices!$CI$23)+(0.23*(Indices!$D$151/Indices!$CI$24))+(0.11*(Indices!$D$152/Indices!$CI$25))+(0.16*(Indices!$D$153/Indices!$CI$26))+(0.2*(Indices!$D$154/Indices!$CI$27))))</f>
        <v>29.022062241005365</v>
      </c>
      <c r="M31" s="216">
        <f>'Actual Cost'!M31*(0.15+(0.15*(Indices!$D$150/Indices!$AK$23)+(0.23*(Indices!$D$151/Indices!$AK$24))+(0.11*(Indices!$D$152/Indices!$AK$25))+(0.16*(Indices!$D$153/Indices!$AK$26))+(0.2*(Indices!$D$154/Indices!$AK$27))))</f>
        <v>34.70490726780482</v>
      </c>
      <c r="N31" s="216">
        <f>'Actual Cost'!N31*(0.15+(0.15*(Indices!$D$150/Indices!$CI$23)+(0.23*(Indices!$D$151/Indices!$CI$24))+(0.11*(Indices!$D$152/Indices!$CI$25))+(0.16*(Indices!$D$153/Indices!$CI$26))+(0.2*(Indices!$D$154/Indices!$CI$27))))</f>
        <v>28.709791762834417</v>
      </c>
    </row>
    <row r="32" spans="1:14" ht="15">
      <c r="A32" s="127" t="s">
        <v>19</v>
      </c>
      <c r="B32" s="125" t="s">
        <v>724</v>
      </c>
      <c r="C32" s="214" t="s">
        <v>10</v>
      </c>
      <c r="D32" s="3"/>
      <c r="E32" s="217"/>
      <c r="F32" s="217"/>
      <c r="G32" s="217"/>
      <c r="H32" s="216"/>
      <c r="I32" s="216">
        <f>'Actual Cost'!I32*(0.15+(0.15*(Indices!$D$150/Indices!$CF$23)+(0.23*(Indices!$D$151/Indices!$CF$24))+(0.11*(Indices!$D$152/Indices!$CF$25))+(0.16*(Indices!$D$153/Indices!$CF$26))+(0.2*(Indices!$D$154/Indices!$CF$27))))</f>
        <v>20.6239226667229</v>
      </c>
      <c r="J32" s="216">
        <f>'Actual Cost'!J32*(0.15+(0.15*(Indices!$D$150/Indices!$CF$23)+(0.23*(Indices!$D$151/Indices!$CF$24))+(0.11*(Indices!$D$152/Indices!$CF$25))+(0.16*(Indices!$D$153/Indices!$CF$26))+(0.2*(Indices!$D$154/Indices!$CF$27))))</f>
        <v>20.610226249008758</v>
      </c>
      <c r="K32" s="216">
        <f>'Actual Cost'!K32*(0.15+(0.15*(Indices!$D$150/Indices!$CI$23)+(0.23*(Indices!$D$151/Indices!$CI$24))+(0.11*(Indices!$D$152/Indices!$CI$25))+(0.16*(Indices!$D$153/Indices!$CI$26))+(0.2*(Indices!$D$154/Indices!$CI$27))))</f>
        <v>21.190672778492708</v>
      </c>
      <c r="L32" s="216">
        <f>'Actual Cost'!L32*(0.15+(0.15*(Indices!$D$150/Indices!$CI$23)+(0.23*(Indices!$D$151/Indices!$CI$24))+(0.11*(Indices!$D$152/Indices!$CI$25))+(0.16*(Indices!$D$153/Indices!$CI$26))+(0.2*(Indices!$D$154/Indices!$CI$27))))</f>
        <v>15.331877846684854</v>
      </c>
      <c r="M32" s="216">
        <f>'Actual Cost'!M32*(0.15+(0.15*(Indices!$D$150/Indices!$AK$23)+(0.23*(Indices!$D$151/Indices!$AK$24))+(0.11*(Indices!$D$152/Indices!$AK$25))+(0.16*(Indices!$D$153/Indices!$AK$26))+(0.2*(Indices!$D$154/Indices!$AK$27))))</f>
        <v>16.084282324165212</v>
      </c>
      <c r="N32" s="216">
        <f>'Actual Cost'!N32*(0.15+(0.15*(Indices!$D$150/Indices!$CI$23)+(0.23*(Indices!$D$151/Indices!$CI$24))+(0.11*(Indices!$D$152/Indices!$CI$25))+(0.16*(Indices!$D$153/Indices!$CI$26))+(0.2*(Indices!$D$154/Indices!$CI$27))))</f>
        <v>15.972838899722857</v>
      </c>
    </row>
    <row r="33" spans="1:14" ht="15">
      <c r="A33" s="127" t="s">
        <v>21</v>
      </c>
      <c r="B33" s="125" t="s">
        <v>725</v>
      </c>
      <c r="C33" s="214" t="s">
        <v>10</v>
      </c>
      <c r="D33" s="3"/>
      <c r="E33" s="217"/>
      <c r="F33" s="217"/>
      <c r="G33" s="217"/>
      <c r="H33" s="216"/>
      <c r="I33" s="216">
        <f>'Actual Cost'!I33*(0.15+(0.15*(Indices!$D$150/Indices!$CF$23)+(0.23*(Indices!$D$151/Indices!$CF$24))+(0.11*(Indices!$D$152/Indices!$CF$25))+(0.16*(Indices!$D$153/Indices!$CF$26))+(0.2*(Indices!$D$154/Indices!$CF$27))))</f>
        <v>31.587709500288796</v>
      </c>
      <c r="J33" s="216">
        <f>'Actual Cost'!J33*(0.15+(0.15*(Indices!$D$150/Indices!$CF$23)+(0.23*(Indices!$D$151/Indices!$CF$24))+(0.11*(Indices!$D$152/Indices!$CF$25))+(0.16*(Indices!$D$153/Indices!$CF$26))+(0.2*(Indices!$D$154/Indices!$CF$27))))</f>
        <v>30.913302243666227</v>
      </c>
      <c r="K33" s="216">
        <f>'Actual Cost'!K33*(0.15+(0.15*(Indices!$D$150/Indices!$CI$23)+(0.23*(Indices!$D$151/Indices!$CI$24))+(0.11*(Indices!$D$152/Indices!$CI$25))+(0.16*(Indices!$D$153/Indices!$CI$26))+(0.2*(Indices!$D$154/Indices!$CI$27))))</f>
        <v>37.654367043440374</v>
      </c>
      <c r="L33" s="216">
        <f>'Actual Cost'!L33*(0.15+(0.15*(Indices!$D$150/Indices!$CI$23)+(0.23*(Indices!$D$151/Indices!$CI$24))+(0.11*(Indices!$D$152/Indices!$CI$25))+(0.16*(Indices!$D$153/Indices!$CI$26))+(0.2*(Indices!$D$154/Indices!$CI$27))))</f>
        <v>34.778626045879584</v>
      </c>
      <c r="M33" s="216">
        <f>'Actual Cost'!M33*(0.15+(0.15*(Indices!$D$150/Indices!$AK$23)+(0.23*(Indices!$D$151/Indices!$AK$24))+(0.11*(Indices!$D$152/Indices!$AK$25))+(0.16*(Indices!$D$153/Indices!$AK$26))+(0.2*(Indices!$D$154/Indices!$AK$27))))</f>
        <v>27.644480542237705</v>
      </c>
      <c r="N33" s="216">
        <f>'Actual Cost'!N33*(0.15+(0.15*(Indices!$D$150/Indices!$CI$23)+(0.23*(Indices!$D$151/Indices!$CI$24))+(0.11*(Indices!$D$152/Indices!$CI$25))+(0.16*(Indices!$D$153/Indices!$CI$26))+(0.2*(Indices!$D$154/Indices!$CI$27))))</f>
        <v>35.18471539102341</v>
      </c>
    </row>
    <row r="34" spans="1:14" ht="15">
      <c r="A34" s="127" t="s">
        <v>23</v>
      </c>
      <c r="B34" s="125" t="s">
        <v>726</v>
      </c>
      <c r="C34" s="214" t="s">
        <v>10</v>
      </c>
      <c r="D34" s="3"/>
      <c r="E34" s="217"/>
      <c r="F34" s="217"/>
      <c r="G34" s="217"/>
      <c r="H34" s="216"/>
      <c r="I34" s="216">
        <f>'Actual Cost'!I34*(0.15+(0.15*(Indices!$D$150/Indices!$CF$23)+(0.23*(Indices!$D$151/Indices!$CF$24))+(0.11*(Indices!$D$152/Indices!$CF$25))+(0.16*(Indices!$D$153/Indices!$CF$26))+(0.2*(Indices!$D$154/Indices!$CF$27))))</f>
        <v>38.37669822838432</v>
      </c>
      <c r="J34" s="216">
        <f>'Actual Cost'!J34*(0.15+(0.15*(Indices!$D$150/Indices!$CF$23)+(0.23*(Indices!$D$151/Indices!$CF$24))+(0.11*(Indices!$D$152/Indices!$CF$25))+(0.16*(Indices!$D$153/Indices!$CF$26))+(0.2*(Indices!$D$154/Indices!$CF$27))))</f>
        <v>37.619845178381325</v>
      </c>
      <c r="K34" s="216">
        <f>'Actual Cost'!K34*(0.15+(0.15*(Indices!$D$150/Indices!$CI$23)+(0.23*(Indices!$D$151/Indices!$CI$24))+(0.11*(Indices!$D$152/Indices!$CI$25))+(0.16*(Indices!$D$153/Indices!$CI$26))+(0.2*(Indices!$D$154/Indices!$CI$27))))</f>
        <v>43.16867339058999</v>
      </c>
      <c r="L34" s="216">
        <f>'Actual Cost'!L34*(0.15+(0.15*(Indices!$D$150/Indices!$CI$23)+(0.23*(Indices!$D$151/Indices!$CI$24))+(0.11*(Indices!$D$152/Indices!$CI$25))+(0.16*(Indices!$D$153/Indices!$CI$26))+(0.2*(Indices!$D$154/Indices!$CI$27))))</f>
        <v>40.236882440416764</v>
      </c>
      <c r="M34" s="216">
        <f>'Actual Cost'!M34*(0.15+(0.15*(Indices!$D$150/Indices!$AK$23)+(0.23*(Indices!$D$151/Indices!$AK$24))+(0.11*(Indices!$D$152/Indices!$AK$25))+(0.16*(Indices!$D$153/Indices!$AK$26))+(0.2*(Indices!$D$154/Indices!$AK$27))))</f>
        <v>0</v>
      </c>
      <c r="N34" s="216">
        <f>'Actual Cost'!N34*(0.15+(0.15*(Indices!$D$150/Indices!$CI$23)+(0.23*(Indices!$D$151/Indices!$CI$24))+(0.11*(Indices!$D$152/Indices!$CI$25))+(0.16*(Indices!$D$153/Indices!$CI$26))+(0.2*(Indices!$D$154/Indices!$CI$27))))</f>
        <v>0</v>
      </c>
    </row>
    <row r="35" spans="1:14" ht="15">
      <c r="A35" s="127" t="s">
        <v>25</v>
      </c>
      <c r="B35" s="125" t="s">
        <v>727</v>
      </c>
      <c r="C35" s="214" t="s">
        <v>10</v>
      </c>
      <c r="D35" s="3"/>
      <c r="E35" s="217"/>
      <c r="F35" s="217"/>
      <c r="G35" s="217"/>
      <c r="H35" s="216"/>
      <c r="I35" s="216"/>
      <c r="J35" s="216"/>
      <c r="K35" s="216"/>
      <c r="L35" s="216"/>
      <c r="M35" s="216">
        <f>'Actual Cost'!M35*(0.15+(0.15*(Indices!$D$150/Indices!$AK$23)+(0.23*(Indices!$D$151/Indices!$AK$24))+(0.11*(Indices!$D$152/Indices!$AK$25))+(0.16*(Indices!$D$153/Indices!$AK$26))+(0.2*(Indices!$D$154/Indices!$AK$27))))</f>
        <v>9.611497578820183</v>
      </c>
      <c r="N35" s="216">
        <f>'Actual Cost'!N35*(0.15+(0.15*(Indices!$D$150/Indices!$CI$23)+(0.23*(Indices!$D$151/Indices!$CI$24))+(0.11*(Indices!$D$152/Indices!$CI$25))+(0.16*(Indices!$D$153/Indices!$CI$26))+(0.2*(Indices!$D$154/Indices!$CI$27))))</f>
        <v>12.16469255321099</v>
      </c>
    </row>
    <row r="36" spans="1:14" ht="15">
      <c r="A36" s="127" t="s">
        <v>42</v>
      </c>
      <c r="B36" s="125" t="s">
        <v>728</v>
      </c>
      <c r="C36" s="214" t="s">
        <v>10</v>
      </c>
      <c r="D36" s="3"/>
      <c r="E36" s="217"/>
      <c r="F36" s="217"/>
      <c r="G36" s="217"/>
      <c r="H36" s="216"/>
      <c r="I36" s="216"/>
      <c r="J36" s="216"/>
      <c r="K36" s="216"/>
      <c r="L36" s="216"/>
      <c r="M36" s="216"/>
      <c r="N36" s="216"/>
    </row>
    <row r="37" spans="1:14" ht="15">
      <c r="A37" s="127" t="s">
        <v>27</v>
      </c>
      <c r="B37" s="125" t="s">
        <v>730</v>
      </c>
      <c r="C37" s="214" t="s">
        <v>10</v>
      </c>
      <c r="D37" s="3"/>
      <c r="E37" s="217"/>
      <c r="F37" s="217"/>
      <c r="G37" s="217"/>
      <c r="H37" s="216"/>
      <c r="I37" s="216">
        <f>'Actual Cost'!I37*(0.15+(0.2*(Indices!$D$208/Indices!$CF$82))+(0.15*(Indices!$D$209/Indices!$CF$83))+(0.2*(Indices!$D$210/Indices!$CF$84))+(0.1*(Indices!$D$213/Indices!$CF$87))+(0.2*(Indices!$D$214/Indices!$CF$88)))</f>
        <v>10.901486128958245</v>
      </c>
      <c r="J37" s="216">
        <f>'Actual Cost'!J37*(0.15+(0.2*(Indices!$D$208/Indices!$CF$82))+(0.15*(Indices!$D$209/Indices!$CF$83))+(0.2*(Indices!$D$210/Indices!$CF$84))+(0.1*(Indices!$D$213/Indices!$CF$87))+(0.2*(Indices!$D$214/Indices!$CF$88)))</f>
        <v>10.884048511536415</v>
      </c>
      <c r="K37" s="216">
        <f>'Actual Cost'!K37*(0.15+(0.2*(Indices!$D$208/Indices!$CI$82))+(0.15*(Indices!$D$209/Indices!$CI$83))+(0.2*(Indices!$D$210/Indices!$CI$84))+(0.1*(Indices!$D$213/Indices!$CI$87))+(0.2*(Indices!$D$214/Indices!$CI$88)))</f>
        <v>11.854633153529406</v>
      </c>
      <c r="L37" s="216">
        <f>'Actual Cost'!L37*(0.15+(0.2*(Indices!$D$208/Indices!$CI$82))+(0.15*(Indices!$D$209/Indices!$CI$83))+(0.2*(Indices!$D$210/Indices!$CI$84))+(0.1*(Indices!$D$213/Indices!$CI$87))+(0.2*(Indices!$D$214/Indices!$CI$88)))</f>
        <v>11.782946452478603</v>
      </c>
      <c r="M37" s="216">
        <f>'Actual Cost'!M37*(0.15+(0.2*(Indices!$D$208/Indices!$AK$82))+(0.15*(Indices!$D$209/Indices!$AK$83))+(0.2*(Indices!$D$210/Indices!$AK$84))+(0.1*(Indices!$D$213/Indices!$AK$87))+(0.2*(Indices!$D$214/Indices!$AK$88)))</f>
        <v>9.39695911750654</v>
      </c>
      <c r="N37" s="216">
        <f>'Actual Cost'!N37*(0.15+(0.2*(Indices!$D$208/Indices!$CI$82))+(0.15*(Indices!$D$209/Indices!$CI$83))+(0.2*(Indices!$D$210/Indices!$CI$84))+(0.1*(Indices!$D$213/Indices!$CI$87))+(0.2*(Indices!$D$214/Indices!$CI$88)))</f>
        <v>10.922471755834156</v>
      </c>
    </row>
    <row r="38" spans="1:14" ht="15">
      <c r="A38" s="127"/>
      <c r="B38" s="125"/>
      <c r="D38" s="3"/>
      <c r="E38" s="217"/>
      <c r="F38" s="217"/>
      <c r="G38" s="217"/>
      <c r="H38" s="216"/>
      <c r="I38" s="216"/>
      <c r="J38" s="216"/>
      <c r="K38" s="216"/>
      <c r="L38" s="216"/>
      <c r="M38" s="216"/>
      <c r="N38" s="216"/>
    </row>
    <row r="39" spans="1:14" ht="15.75">
      <c r="A39" s="126">
        <v>4</v>
      </c>
      <c r="B39" s="124" t="s">
        <v>329</v>
      </c>
      <c r="D39" s="75"/>
      <c r="E39" s="217"/>
      <c r="F39" s="217"/>
      <c r="G39" s="217"/>
      <c r="H39" s="216"/>
      <c r="I39" s="216"/>
      <c r="J39" s="216"/>
      <c r="K39" s="216"/>
      <c r="L39" s="216"/>
      <c r="M39" s="216"/>
      <c r="N39" s="216"/>
    </row>
    <row r="40" spans="1:14" ht="15">
      <c r="A40" s="3"/>
      <c r="B40" s="125" t="s">
        <v>45</v>
      </c>
      <c r="D40" s="3"/>
      <c r="E40" s="217"/>
      <c r="F40" s="217"/>
      <c r="G40" s="217"/>
      <c r="H40" s="216"/>
      <c r="I40" s="216">
        <f>'Actual Cost'!I40</f>
        <v>4.7903199999999995</v>
      </c>
      <c r="J40" s="216">
        <f>'Actual Cost'!J40</f>
        <v>4.80425</v>
      </c>
      <c r="K40" s="216">
        <f>'Actual Cost'!K40</f>
        <v>6.71931</v>
      </c>
      <c r="L40" s="216">
        <f>'Actual Cost'!L40</f>
        <v>5.62728</v>
      </c>
      <c r="M40" s="216">
        <f>'Actual Cost'!M40</f>
        <v>0</v>
      </c>
      <c r="N40" s="216">
        <f>'Actual Cost'!N40</f>
        <v>5.949600000000001</v>
      </c>
    </row>
    <row r="41" spans="1:14" ht="15">
      <c r="A41" s="3"/>
      <c r="B41" s="125" t="s">
        <v>46</v>
      </c>
      <c r="D41" s="3"/>
      <c r="E41" s="217"/>
      <c r="F41" s="217"/>
      <c r="G41" s="217"/>
      <c r="H41" s="216"/>
      <c r="I41" s="216">
        <f>'Actual Cost'!I41</f>
        <v>0</v>
      </c>
      <c r="J41" s="216">
        <f>'Actual Cost'!J41</f>
        <v>0</v>
      </c>
      <c r="K41" s="216">
        <f>'Actual Cost'!K41</f>
        <v>5.48047</v>
      </c>
      <c r="L41" s="216">
        <f>'Actual Cost'!L41</f>
        <v>5.24725</v>
      </c>
      <c r="M41" s="216">
        <f>'Actual Cost'!M41</f>
        <v>0</v>
      </c>
      <c r="N41" s="216">
        <f>'Actual Cost'!N41</f>
        <v>5.682098000000001</v>
      </c>
    </row>
    <row r="42" spans="1:14" ht="15">
      <c r="A42" s="3"/>
      <c r="B42" s="125" t="s">
        <v>47</v>
      </c>
      <c r="D42" s="3"/>
      <c r="E42" s="217"/>
      <c r="F42" s="217"/>
      <c r="G42" s="217"/>
      <c r="H42" s="216"/>
      <c r="I42" s="216">
        <f>'Actual Cost'!I42</f>
        <v>28.19576</v>
      </c>
      <c r="J42" s="216">
        <f>'Actual Cost'!J42</f>
        <v>28.27772</v>
      </c>
      <c r="K42" s="216">
        <f>'Actual Cost'!K42</f>
        <v>16.659290000000002</v>
      </c>
      <c r="L42" s="216">
        <f>'Actual Cost'!L42</f>
        <v>23.53143</v>
      </c>
      <c r="M42" s="216">
        <f>'Actual Cost'!M42</f>
        <v>34.5111829</v>
      </c>
      <c r="N42" s="216">
        <f>'Actual Cost'!N42</f>
        <v>26.777804000000003</v>
      </c>
    </row>
    <row r="43" spans="1:14" ht="15">
      <c r="A43" s="3"/>
      <c r="B43" s="125" t="s">
        <v>732</v>
      </c>
      <c r="D43" s="3"/>
      <c r="E43" s="217"/>
      <c r="F43" s="217"/>
      <c r="G43" s="217"/>
      <c r="H43" s="216"/>
      <c r="I43" s="216">
        <f>'Actual Cost'!I43</f>
        <v>14.04099</v>
      </c>
      <c r="J43" s="216">
        <f>'Actual Cost'!J43</f>
        <v>14.0818</v>
      </c>
      <c r="K43" s="216">
        <f>'Actual Cost'!K43</f>
        <v>11.391770000000001</v>
      </c>
      <c r="L43" s="216">
        <f>'Actual Cost'!L43</f>
        <v>16.34157</v>
      </c>
      <c r="M43" s="216">
        <f>'Actual Cost'!M43</f>
        <v>22.9377485</v>
      </c>
      <c r="N43" s="216">
        <f>'Actual Cost'!N43</f>
        <v>12.920224769999999</v>
      </c>
    </row>
    <row r="44" spans="1:14" ht="15">
      <c r="A44" s="3"/>
      <c r="B44" s="125" t="s">
        <v>731</v>
      </c>
      <c r="D44" s="3"/>
      <c r="E44" s="217"/>
      <c r="F44" s="217"/>
      <c r="G44" s="217"/>
      <c r="H44" s="216"/>
      <c r="I44" s="216">
        <f>'Actual Cost'!I44</f>
        <v>11.85632</v>
      </c>
      <c r="J44" s="216">
        <f>'Actual Cost'!J44</f>
        <v>11.89079</v>
      </c>
      <c r="K44" s="216">
        <f>'Actual Cost'!K44</f>
        <v>7.6727</v>
      </c>
      <c r="L44" s="216">
        <f>'Actual Cost'!L44</f>
        <v>10.80571</v>
      </c>
      <c r="M44" s="216">
        <f>'Actual Cost'!M44</f>
        <v>18.7635786</v>
      </c>
      <c r="N44" s="216">
        <f>'Actual Cost'!N44</f>
        <v>11.991439999999999</v>
      </c>
    </row>
    <row r="45" spans="1:14" ht="15">
      <c r="A45" s="3"/>
      <c r="B45" s="125" t="s">
        <v>50</v>
      </c>
      <c r="D45" s="3"/>
      <c r="E45" s="217"/>
      <c r="F45" s="217"/>
      <c r="G45" s="217"/>
      <c r="H45" s="216"/>
      <c r="I45" s="216">
        <f>'Actual Cost'!I45</f>
        <v>39.82452</v>
      </c>
      <c r="J45" s="216">
        <f>'Actual Cost'!J45</f>
        <v>44.20819</v>
      </c>
      <c r="K45" s="216">
        <f>'Actual Cost'!K45</f>
        <v>65.12346</v>
      </c>
      <c r="L45" s="216">
        <f>'Actual Cost'!L45</f>
        <v>0</v>
      </c>
      <c r="M45" s="216">
        <f>'Actual Cost'!M45</f>
        <v>176.6736525</v>
      </c>
      <c r="N45" s="216">
        <f>'Actual Cost'!N45</f>
        <v>0</v>
      </c>
    </row>
    <row r="46" spans="1:14" ht="15">
      <c r="A46" s="3"/>
      <c r="B46" s="125"/>
      <c r="D46" s="3"/>
      <c r="E46" s="217"/>
      <c r="F46" s="217"/>
      <c r="G46" s="217"/>
      <c r="H46" s="216"/>
      <c r="I46" s="216"/>
      <c r="J46" s="216"/>
      <c r="K46" s="216"/>
      <c r="L46" s="216"/>
      <c r="M46" s="216"/>
      <c r="N46" s="216"/>
    </row>
    <row r="47" spans="1:14" ht="15.75">
      <c r="A47" s="126">
        <v>5</v>
      </c>
      <c r="B47" s="124" t="s">
        <v>330</v>
      </c>
      <c r="D47" s="3"/>
      <c r="E47" s="217"/>
      <c r="F47" s="217"/>
      <c r="G47" s="217"/>
      <c r="H47" s="216"/>
      <c r="I47" s="216"/>
      <c r="J47" s="216"/>
      <c r="K47" s="216"/>
      <c r="L47" s="216"/>
      <c r="M47" s="216"/>
      <c r="N47" s="216"/>
    </row>
    <row r="48" spans="1:14" ht="15">
      <c r="A48" s="3"/>
      <c r="B48" s="125" t="s">
        <v>733</v>
      </c>
      <c r="D48" s="3"/>
      <c r="E48" s="217"/>
      <c r="F48" s="217"/>
      <c r="G48" s="217"/>
      <c r="H48" s="216"/>
      <c r="I48" s="216">
        <f>'Actual Cost'!I48*(0.15+(0.15*(Indices!$D$150/Indices!$CF$23)+(0.23*(Indices!$D$151/Indices!$CF$24))+(0.11*(Indices!$D$152/Indices!$CF$25))+(0.16*(Indices!$D$153/Indices!$CF$26))+(0.2*(Indices!$D$154/Indices!$CF$27))))</f>
        <v>40.32342520396993</v>
      </c>
      <c r="J48" s="216">
        <f>'Actual Cost'!J48*(0.15+(0.15*(Indices!$D$150/Indices!$CF$23)+(0.23*(Indices!$D$151/Indices!$CF$24))+(0.11*(Indices!$D$152/Indices!$CF$25))+(0.16*(Indices!$D$153/Indices!$CF$26))+(0.2*(Indices!$D$154/Indices!$CF$27))))</f>
        <v>36.09679500301983</v>
      </c>
      <c r="K48" s="216">
        <f>'Actual Cost'!K48*(0.15+(0.15*(Indices!$D$150/Indices!$CI$23)+(0.23*(Indices!$D$151/Indices!$CI$24))+(0.11*(Indices!$D$152/Indices!$CI$25))+(0.16*(Indices!$D$153/Indices!$CI$26))+(0.2*(Indices!$D$154/Indices!$CI$27))))</f>
        <v>33.35252948554734</v>
      </c>
      <c r="L48" s="216">
        <f>'Actual Cost'!L48*(0.15+(0.15*(Indices!$D$150/Indices!$CI$23)+(0.23*(Indices!$D$151/Indices!$CI$24))+(0.11*(Indices!$D$152/Indices!$CI$25))+(0.16*(Indices!$D$153/Indices!$CI$26))+(0.2*(Indices!$D$154/Indices!$CI$27))))</f>
        <v>42.858245226676544</v>
      </c>
      <c r="M48" s="216">
        <f>'Actual Cost'!M48*(0.15+(0.15*(Indices!$D$150/Indices!$AK$23)+(0.23*(Indices!$D$151/Indices!$AK$24))+(0.11*(Indices!$D$152/Indices!$AK$25))+(0.16*(Indices!$D$153/Indices!$AK$26))+(0.2*(Indices!$D$154/Indices!$AK$27))))</f>
        <v>46.793242118921405</v>
      </c>
      <c r="N48" s="216">
        <f>'Actual Cost'!N48*(0.15+(0.15*(Indices!$D$150/Indices!$CI$23)+(0.23*(Indices!$D$151/Indices!$CI$24))+(0.11*(Indices!$D$152/Indices!$CI$25))+(0.16*(Indices!$D$153/Indices!$CI$26))+(0.2*(Indices!$D$154/Indices!$CI$27))))</f>
        <v>0</v>
      </c>
    </row>
    <row r="49" spans="1:14" ht="15">
      <c r="A49" s="3"/>
      <c r="B49" s="125" t="s">
        <v>734</v>
      </c>
      <c r="D49" s="3"/>
      <c r="E49" s="217"/>
      <c r="F49" s="217"/>
      <c r="G49" s="217"/>
      <c r="H49" s="216"/>
      <c r="I49" s="216">
        <f>'Actual Cost'!I49*(0.15+(0.15*(Indices!$D$150/Indices!$CF$23)+(0.23*(Indices!$D$151/Indices!$CF$24))+(0.11*(Indices!$D$152/Indices!$CF$25))+(0.16*(Indices!$D$153/Indices!$CF$26))+(0.2*(Indices!$D$154/Indices!$CF$27))))</f>
        <v>30.177579771602655</v>
      </c>
      <c r="J49" s="216">
        <f>'Actual Cost'!J49*(0.15+(0.15*(Indices!$D$150/Indices!$CF$23)+(0.23*(Indices!$D$151/Indices!$CF$24))+(0.11*(Indices!$D$152/Indices!$CF$25))+(0.16*(Indices!$D$153/Indices!$CF$26))+(0.2*(Indices!$D$154/Indices!$CF$27))))</f>
        <v>27.03598387603995</v>
      </c>
      <c r="K49" s="216">
        <f>'Actual Cost'!K49*(0.15+(0.15*(Indices!$D$150/Indices!$CI$23)+(0.23*(Indices!$D$151/Indices!$CI$24))+(0.11*(Indices!$D$152/Indices!$CI$25))+(0.16*(Indices!$D$153/Indices!$CI$26))+(0.2*(Indices!$D$154/Indices!$CI$27))))</f>
        <v>29.39545653697358</v>
      </c>
      <c r="L49" s="216">
        <f>'Actual Cost'!L49*(0.15+(0.15*(Indices!$D$150/Indices!$CI$23)+(0.23*(Indices!$D$151/Indices!$CI$24))+(0.11*(Indices!$D$152/Indices!$CI$25))+(0.16*(Indices!$D$153/Indices!$CI$26))+(0.2*(Indices!$D$154/Indices!$CI$27))))</f>
        <v>28.026330227042173</v>
      </c>
      <c r="M49" s="216">
        <f>'Actual Cost'!M49*(0.15+(0.15*(Indices!$D$150/Indices!$AK$23)+(0.23*(Indices!$D$151/Indices!$AK$24))+(0.11*(Indices!$D$152/Indices!$AK$25))+(0.16*(Indices!$D$153/Indices!$AK$26))+(0.2*(Indices!$D$154/Indices!$AK$27))))</f>
        <v>43.79801241957801</v>
      </c>
      <c r="N49" s="216">
        <f>'Actual Cost'!N49*(0.15+(0.15*(Indices!$D$150/Indices!$CI$23)+(0.23*(Indices!$D$151/Indices!$CI$24))+(0.11*(Indices!$D$152/Indices!$CI$25))+(0.16*(Indices!$D$153/Indices!$CI$26))+(0.2*(Indices!$D$154/Indices!$CI$27))))</f>
        <v>28.931016652752287</v>
      </c>
    </row>
    <row r="50" spans="1:14" ht="28.5">
      <c r="A50" s="3"/>
      <c r="B50" s="125" t="s">
        <v>735</v>
      </c>
      <c r="D50" s="3"/>
      <c r="E50" s="217"/>
      <c r="F50" s="217"/>
      <c r="G50" s="217"/>
      <c r="H50" s="216"/>
      <c r="I50" s="216">
        <f>'Actual Cost'!I50*(0.15+(0.15*(Indices!$D$150/Indices!$CF$23)+(0.23*(Indices!$D$151/Indices!$CF$24))+(0.11*(Indices!$D$152/Indices!$CF$25))+(0.16*(Indices!$D$153/Indices!$CF$26))+(0.2*(Indices!$D$154/Indices!$CF$27))))</f>
        <v>7.27734188961345</v>
      </c>
      <c r="J50" s="216">
        <f>'Actual Cost'!J50*(0.15+(0.15*(Indices!$D$150/Indices!$CF$23)+(0.23*(Indices!$D$151/Indices!$CF$24))+(0.11*(Indices!$D$152/Indices!$CF$25))+(0.16*(Indices!$D$153/Indices!$CF$26))+(0.2*(Indices!$D$154/Indices!$CF$27))))</f>
        <v>6.848322401516852</v>
      </c>
      <c r="K50" s="216">
        <f>'Actual Cost'!K50*(0.15+(0.15*(Indices!$D$150/Indices!$CI$23)+(0.23*(Indices!$D$151/Indices!$CI$24))+(0.11*(Indices!$D$152/Indices!$CI$25))+(0.16*(Indices!$D$153/Indices!$CI$26))+(0.2*(Indices!$D$154/Indices!$CI$27))))</f>
        <v>29.39628154044275</v>
      </c>
      <c r="L50" s="216">
        <f>'Actual Cost'!L50*(0.15+(0.15*(Indices!$D$150/Indices!$CI$23)+(0.23*(Indices!$D$151/Indices!$CI$24))+(0.11*(Indices!$D$152/Indices!$CI$25))+(0.16*(Indices!$D$153/Indices!$CI$26))+(0.2*(Indices!$D$154/Indices!$CI$27))))</f>
        <v>11.496527080637284</v>
      </c>
      <c r="M50" s="216">
        <f>'Actual Cost'!M50*(0.15+(0.15*(Indices!$D$150/Indices!$AK$23)+(0.23*(Indices!$D$151/Indices!$AK$24))+(0.11*(Indices!$D$152/Indices!$AK$25))+(0.16*(Indices!$D$153/Indices!$AK$26))+(0.2*(Indices!$D$154/Indices!$AK$27))))</f>
        <v>8.383795583716056</v>
      </c>
      <c r="N50" s="216">
        <f>'Actual Cost'!N50*(0.15+(0.15*(Indices!$D$150/Indices!$CI$23)+(0.23*(Indices!$D$151/Indices!$CI$24))+(0.11*(Indices!$D$152/Indices!$CI$25))+(0.16*(Indices!$D$153/Indices!$CI$26))+(0.2*(Indices!$D$154/Indices!$CI$27))))</f>
        <v>7.190457355216211</v>
      </c>
    </row>
    <row r="51" spans="1:14" ht="15">
      <c r="A51" s="3"/>
      <c r="B51" s="125" t="s">
        <v>714</v>
      </c>
      <c r="D51" s="3"/>
      <c r="E51" s="217"/>
      <c r="F51" s="217"/>
      <c r="G51" s="217"/>
      <c r="H51" s="216"/>
      <c r="I51" s="216">
        <f>'Actual Cost'!I51*(0.15+(0.15*(Indices!$D$150/Indices!$CF$23)+(0.23*(Indices!$D$151/Indices!$CF$24))+(0.11*(Indices!$D$152/Indices!$CF$25))+(0.16*(Indices!$D$153/Indices!$CF$26))+(0.2*(Indices!$D$154/Indices!$CF$27))))</f>
        <v>0</v>
      </c>
      <c r="J51" s="216">
        <f>'Actual Cost'!J51*(0.15+(0.15*(Indices!$D$150/Indices!$CF$23)+(0.23*(Indices!$D$151/Indices!$CF$24))+(0.11*(Indices!$D$152/Indices!$CF$25))+(0.16*(Indices!$D$153/Indices!$CF$26))+(0.2*(Indices!$D$154/Indices!$CF$27))))</f>
        <v>0</v>
      </c>
      <c r="K51" s="216">
        <f>'Actual Cost'!K51*(0.15+(0.15*(Indices!$D$150/Indices!$CI$23)+(0.23*(Indices!$D$151/Indices!$CI$24))+(0.11*(Indices!$D$152/Indices!$CI$25))+(0.16*(Indices!$D$153/Indices!$CI$26))+(0.2*(Indices!$D$154/Indices!$CI$27))))</f>
        <v>4.070140105239732</v>
      </c>
      <c r="L51" s="216">
        <f>'Actual Cost'!L51*(0.15+(0.15*(Indices!$D$150/Indices!$CI$23)+(0.23*(Indices!$D$151/Indices!$CI$24))+(0.11*(Indices!$D$152/Indices!$CI$25))+(0.16*(Indices!$D$153/Indices!$CI$26))+(0.2*(Indices!$D$154/Indices!$CI$27))))</f>
        <v>3.603888949040344</v>
      </c>
      <c r="M51" s="216">
        <f>'Actual Cost'!M51*(0.15+(0.15*(Indices!$D$150/Indices!$AK$23)+(0.23*(Indices!$D$151/Indices!$AK$24))+(0.11*(Indices!$D$152/Indices!$AK$25))+(0.16*(Indices!$D$153/Indices!$AK$26))+(0.2*(Indices!$D$154/Indices!$AK$27))))</f>
        <v>7.410359007811186</v>
      </c>
      <c r="N51" s="216">
        <f>'Actual Cost'!N51*(0.15+(0.15*(Indices!$D$150/Indices!$CI$23)+(0.23*(Indices!$D$151/Indices!$CI$24))+(0.11*(Indices!$D$152/Indices!$CI$25))+(0.16*(Indices!$D$153/Indices!$CI$26))+(0.2*(Indices!$D$154/Indices!$CI$27))))</f>
        <v>0</v>
      </c>
    </row>
    <row r="52" spans="1:14" ht="15">
      <c r="A52" s="3"/>
      <c r="B52" s="125" t="s">
        <v>715</v>
      </c>
      <c r="D52" s="3"/>
      <c r="E52" s="217"/>
      <c r="F52" s="217"/>
      <c r="G52" s="217"/>
      <c r="H52" s="216"/>
      <c r="I52" s="216">
        <f>'Actual Cost'!I52*(0.15+(0.15*(Indices!$D$150/Indices!$CF$23)+(0.23*(Indices!$D$151/Indices!$CF$24))+(0.11*(Indices!$D$152/Indices!$CF$25))+(0.16*(Indices!$D$153/Indices!$CF$26))+(0.2*(Indices!$D$154/Indices!$CF$27))))</f>
        <v>5.352643796662714</v>
      </c>
      <c r="J52" s="216">
        <f>'Actual Cost'!J52*(0.15+(0.15*(Indices!$D$150/Indices!$CF$23)+(0.23*(Indices!$D$151/Indices!$CF$24))+(0.11*(Indices!$D$152/Indices!$CF$25))+(0.16*(Indices!$D$153/Indices!$CF$26))+(0.2*(Indices!$D$154/Indices!$CF$27))))</f>
        <v>5.286141331906621</v>
      </c>
      <c r="K52" s="216">
        <f>'Actual Cost'!K52*(0.15+(0.15*(Indices!$D$150/Indices!$CI$23)+(0.23*(Indices!$D$151/Indices!$CI$24))+(0.11*(Indices!$D$152/Indices!$CI$25))+(0.16*(Indices!$D$153/Indices!$CI$26))+(0.2*(Indices!$D$154/Indices!$CI$27))))</f>
        <v>0</v>
      </c>
      <c r="L52" s="216">
        <f>'Actual Cost'!L52*(0.15+(0.15*(Indices!$D$150/Indices!$CI$23)+(0.23*(Indices!$D$151/Indices!$CI$24))+(0.11*(Indices!$D$152/Indices!$CI$25))+(0.16*(Indices!$D$153/Indices!$CI$26))+(0.2*(Indices!$D$154/Indices!$CI$27))))</f>
        <v>0</v>
      </c>
      <c r="M52" s="216">
        <f>'Actual Cost'!M52*(0.15+(0.15*(Indices!$D$150/Indices!$AK$23)+(0.23*(Indices!$D$151/Indices!$AK$24))+(0.11*(Indices!$D$152/Indices!$AK$25))+(0.16*(Indices!$D$153/Indices!$AK$26))+(0.2*(Indices!$D$154/Indices!$AK$27))))</f>
        <v>6.5866732283432725</v>
      </c>
      <c r="N52" s="216">
        <f>'Actual Cost'!N52*(0.15+(0.15*(Indices!$D$150/Indices!$CI$23)+(0.23*(Indices!$D$151/Indices!$CI$24))+(0.11*(Indices!$D$152/Indices!$CI$25))+(0.16*(Indices!$D$153/Indices!$CI$26))+(0.2*(Indices!$D$154/Indices!$CI$27))))</f>
        <v>0</v>
      </c>
    </row>
    <row r="53" spans="1:14" ht="15">
      <c r="A53" s="3"/>
      <c r="B53" s="125" t="s">
        <v>736</v>
      </c>
      <c r="D53" s="3"/>
      <c r="E53" s="217"/>
      <c r="F53" s="217"/>
      <c r="G53" s="217"/>
      <c r="H53" s="216"/>
      <c r="I53" s="216">
        <f>'Actual Cost'!I53*((0.15*(Indices!$D$194/Indices!$CF$68))+(0.23*(Indices!$D$195/Indices!$CF$69))+(0.11*(Indices!$D$196/Indices!$CF$70))+(0.16*(Indices!$D$197/Indices!$CF$71))+(0.2*(Indices!$D$198/Indices!$CF$72)))</f>
        <v>0</v>
      </c>
      <c r="J53" s="216">
        <f>'Actual Cost'!J53*(0.15+(0.15*(Indices!$D$194/Indices!$CF$68))+(0.23*(Indices!$D$195/Indices!$CF$69))+(0.11*(Indices!$D$196/Indices!$CF$70))+(0.16*(Indices!$D$197/Indices!$CF$71))+(0.2*(Indices!$D$198/Indices!$CF$72)))</f>
        <v>0</v>
      </c>
      <c r="K53" s="216">
        <f>'Actual Cost'!K53*(0.15+(0.15*(Indices!$D$194/Indices!$CI$68))+(0.23*(Indices!$D$195/Indices!$CI$69))+(0.11*(Indices!$D$196/Indices!$CI$70))+(0.16*(Indices!$D$197/Indices!$CI$71))+(0.2*(Indices!$D$198/Indices!$CI$72)))</f>
        <v>4.6049029508840205</v>
      </c>
      <c r="L53" s="216">
        <f>'Actual Cost'!L53*(0.15+(0.15*(Indices!$D$194/Indices!$CI$68))+(0.23*(Indices!$D$195/Indices!$CI$69))+(0.11*(Indices!$D$196/Indices!$CI$70))+(0.16*(Indices!$D$197/Indices!$CI$71))+(0.2*(Indices!$D$198/Indices!$CI$72)))</f>
        <v>10.15995324591823</v>
      </c>
      <c r="M53" s="216">
        <f>'Actual Cost'!M53*(0.15+(0.15*(Indices!$D$194/Indices!$AK$68))+(0.23*(Indices!$D$195/Indices!$AK$69))+(0.11*(Indices!$D$196/Indices!$AK$70))+(0.16*(Indices!$D$197/Indices!$AK$71))+(0.2*(Indices!$D$198/Indices!$AK$72)))</f>
        <v>11.056376631459377</v>
      </c>
      <c r="N53" s="216">
        <f>'Actual Cost'!N53*(0.15+(0.15*(Indices!$D$194/Indices!$CI$68))+(0.23*(Indices!$D$195/Indices!$CI$69))+(0.11*(Indices!$D$196/Indices!$CI$70))+(0.16*(Indices!$D$197/Indices!$CI$71))+(0.2*(Indices!$D$198/Indices!$CI$72)))</f>
        <v>10.661597455603143</v>
      </c>
    </row>
    <row r="54" spans="1:14" ht="15">
      <c r="A54" s="3"/>
      <c r="B54" s="125" t="s">
        <v>737</v>
      </c>
      <c r="D54" s="3"/>
      <c r="E54" s="217"/>
      <c r="F54" s="217"/>
      <c r="G54" s="217"/>
      <c r="H54" s="216"/>
      <c r="I54" s="216">
        <f>'Actual Cost'!I54*((0.15*(Indices!$D$194/Indices!$CF$68))+(0.23*(Indices!$D$195/Indices!$CF$69))+(0.11*(Indices!$D$196/Indices!$CF$70))+(0.16*(Indices!$D$197/Indices!$CF$71))+(0.2*(Indices!$D$198/Indices!$CF$72)))</f>
        <v>6.571891062740956</v>
      </c>
      <c r="J54" s="216">
        <f>'Actual Cost'!J54*((0.15*(Indices!$D$194/Indices!$CF$68))+(0.23*(Indices!$D$195/Indices!$CF$69))+(0.11*(Indices!$D$196/Indices!$CF$70))+(0.16*(Indices!$D$197/Indices!$CF$71))+(0.2*(Indices!$D$198/Indices!$CF$72)))</f>
        <v>5.9941183864391245</v>
      </c>
      <c r="K54" s="216">
        <f>'Actual Cost'!K54*((0.15*(Indices!$D$194/Indices!$CI$68))+(0.23*(Indices!$D$195/Indices!$CI$69))+(0.11*(Indices!$D$196/Indices!$CI$70))+(0.16*(Indices!$D$197/Indices!$CI$71))+(0.2*(Indices!$D$198/Indices!$CI$72)))</f>
        <v>3.764647956191327</v>
      </c>
      <c r="L54" s="216">
        <f>'Actual Cost'!L54*((0.15*(Indices!$D$194/Indices!$CI$68))+(0.23*(Indices!$D$195/Indices!$CI$69))+(0.11*(Indices!$D$196/Indices!$CI$70))+(0.16*(Indices!$D$197/Indices!$CI$71))+(0.2*(Indices!$D$198/Indices!$CI$72)))</f>
        <v>8.71623627651823</v>
      </c>
      <c r="M54" s="216">
        <f>'Actual Cost'!M54*((0.15*(Indices!$D$194/Indices!$AK$68))+(0.23*(Indices!$D$195/Indices!$AK$69))+(0.11*(Indices!$D$196/Indices!$AK$70))+(0.16*(Indices!$D$197/Indices!$AK$71))+(0.2*(Indices!$D$198/Indices!$AK$72)))</f>
        <v>8.94368603832578</v>
      </c>
      <c r="N54" s="216">
        <f>'Actual Cost'!N54*((0.15*(Indices!$D$194/Indices!$CI$68))+(0.23*(Indices!$D$195/Indices!$CI$69))+(0.11*(Indices!$D$196/Indices!$CI$70))+(0.16*(Indices!$D$197/Indices!$CI$71))+(0.2*(Indices!$D$198/Indices!$CI$72)))</f>
        <v>0</v>
      </c>
    </row>
    <row r="55" spans="1:14" ht="15">
      <c r="A55" s="3"/>
      <c r="B55" s="125" t="s">
        <v>738</v>
      </c>
      <c r="D55" s="3"/>
      <c r="E55" s="217"/>
      <c r="F55" s="217"/>
      <c r="G55" s="217"/>
      <c r="H55" s="216"/>
      <c r="I55" s="216">
        <f>'Actual Cost'!I55*((0.15*(Indices!$D$194/Indices!$CF$68))+(0.23*(Indices!$D$195/Indices!$CF$69))+(0.11*(Indices!$D$196/Indices!$CF$70))+(0.16*(Indices!$D$197/Indices!$CF$71))+(0.2*(Indices!$D$198/Indices!$CF$72)))</f>
        <v>7.535728965345052</v>
      </c>
      <c r="J55" s="216">
        <f>'Actual Cost'!J55*((0.15*(Indices!$D$194/Indices!$CF$68))+(0.23*(Indices!$D$195/Indices!$CF$69))+(0.11*(Indices!$D$196/Indices!$CF$70))+(0.16*(Indices!$D$197/Indices!$CF$71))+(0.2*(Indices!$D$198/Indices!$CF$72)))</f>
        <v>6.3816641322963275</v>
      </c>
      <c r="K55" s="216">
        <f>'Actual Cost'!K55*((0.15*(Indices!$D$194/Indices!$CI$68))+(0.23*(Indices!$D$195/Indices!$CI$69))+(0.11*(Indices!$D$196/Indices!$CI$70))+(0.16*(Indices!$D$197/Indices!$CI$71))+(0.2*(Indices!$D$198/Indices!$CI$72)))</f>
        <v>5.112478740931819</v>
      </c>
      <c r="L55" s="216">
        <f>'Actual Cost'!L55*((0.15*(Indices!$D$194/Indices!$CI$68))+(0.23*(Indices!$D$195/Indices!$CI$69))+(0.11*(Indices!$D$196/Indices!$CI$70))+(0.16*(Indices!$D$197/Indices!$CI$71))+(0.2*(Indices!$D$198/Indices!$CI$72)))</f>
        <v>10.119181668266766</v>
      </c>
      <c r="M55" s="216">
        <f>'Actual Cost'!M55*((0.15*(Indices!$D$194/Indices!$AK$68))+(0.23*(Indices!$D$195/Indices!$AK$69))+(0.11*(Indices!$D$196/Indices!$AK$70))+(0.16*(Indices!$D$197/Indices!$AK$71))+(0.2*(Indices!$D$198/Indices!$AK$72)))</f>
        <v>11.448423920096308</v>
      </c>
      <c r="N55" s="216">
        <f>'Actual Cost'!N55*((0.15*(Indices!$D$194/Indices!$CI$68))+(0.23*(Indices!$D$195/Indices!$CI$69))+(0.11*(Indices!$D$196/Indices!$CI$70))+(0.16*(Indices!$D$197/Indices!$CI$71))+(0.2*(Indices!$D$198/Indices!$CI$72)))</f>
        <v>5.62379902963322</v>
      </c>
    </row>
    <row r="56" spans="1:14" ht="15">
      <c r="A56" s="3"/>
      <c r="B56" s="125" t="s">
        <v>739</v>
      </c>
      <c r="D56" s="3"/>
      <c r="E56" s="217"/>
      <c r="F56" s="217"/>
      <c r="G56" s="217"/>
      <c r="H56" s="216"/>
      <c r="I56" s="216">
        <f>'Actual Cost'!I56*((0.15*(Indices!$D$194/Indices!$CF$68))+(0.23*(Indices!$D$195/Indices!$CF$69))+(0.11*(Indices!$D$196/Indices!$CF$70))+(0.16*(Indices!$D$197/Indices!$CF$71))+(0.2*(Indices!$D$198/Indices!$CF$72)))</f>
        <v>0</v>
      </c>
      <c r="J56" s="216">
        <f>'Actual Cost'!J56*((0.15*(Indices!$D$194/Indices!$CF$68))+(0.23*(Indices!$D$195/Indices!$CF$69))+(0.11*(Indices!$D$196/Indices!$CF$70))+(0.16*(Indices!$D$197/Indices!$CF$71))+(0.2*(Indices!$D$198/Indices!$CF$72)))</f>
        <v>0</v>
      </c>
      <c r="K56" s="216">
        <f>'Actual Cost'!K56*((0.15*(Indices!$D$194/Indices!$CI$68))+(0.23*(Indices!$D$195/Indices!$CI$69))+(0.11*(Indices!$D$196/Indices!$CI$70))+(0.16*(Indices!$D$197/Indices!$CI$71))+(0.2*(Indices!$D$198/Indices!$CI$72)))</f>
        <v>0</v>
      </c>
      <c r="L56" s="216">
        <f>'Actual Cost'!L56*((0.15*(Indices!$D$194/Indices!$CI$68))+(0.23*(Indices!$D$195/Indices!$CI$69))+(0.11*(Indices!$D$196/Indices!$CI$70))+(0.16*(Indices!$D$197/Indices!$CI$71))+(0.2*(Indices!$D$198/Indices!$CI$72)))</f>
        <v>0</v>
      </c>
      <c r="M56" s="216">
        <f>'Actual Cost'!M56*((0.15*(Indices!$D$194/Indices!$AK$68))+(0.23*(Indices!$D$195/Indices!$AK$69))+(0.11*(Indices!$D$196/Indices!$AK$70))+(0.16*(Indices!$D$197/Indices!$AK$71))+(0.2*(Indices!$D$198/Indices!$AK$72)))</f>
        <v>3.6320147389712627</v>
      </c>
      <c r="N56" s="216">
        <f>'Actual Cost'!N56*((0.15*(Indices!$D$194/Indices!$CI$68))+(0.23*(Indices!$D$195/Indices!$CI$69))+(0.11*(Indices!$D$196/Indices!$CI$70))+(0.16*(Indices!$D$197/Indices!$CI$71))+(0.2*(Indices!$D$198/Indices!$CI$72)))</f>
        <v>0</v>
      </c>
    </row>
    <row r="57" spans="1:14" ht="15">
      <c r="A57" s="3"/>
      <c r="B57" s="125" t="s">
        <v>740</v>
      </c>
      <c r="D57" s="3"/>
      <c r="E57" s="217"/>
      <c r="F57" s="217"/>
      <c r="G57" s="217"/>
      <c r="H57" s="216"/>
      <c r="I57" s="216">
        <f>'Actual Cost'!I57*(0.15+(0.2*(Indices!$D$208/Indices!$CF$82))+(0.15*(Indices!$D$209/Indices!$CF$83))+(0.2*(Indices!$D$210/Indices!$CF$84))+(0.1*(Indices!$D$213/Indices!$CF$87))+(0.2*(Indices!$D$214/Indices!$CF$88)))</f>
        <v>1.2249237561319382</v>
      </c>
      <c r="J57" s="216">
        <f>'Actual Cost'!J57*(0.15+(0.2*(Indices!$D$208/Indices!$CF$82))+(0.15*(Indices!$D$209/Indices!$CF$83))+(0.2*(Indices!$D$210/Indices!$CF$84))+(0.1*(Indices!$D$213/Indices!$CF$87))+(0.2*(Indices!$D$214/Indices!$CF$88)))</f>
        <v>1.6108312608972968</v>
      </c>
      <c r="K57" s="216">
        <f>'Actual Cost'!K57*(0.15+(0.2*(Indices!$D$208/Indices!$CI$82))+(0.15*(Indices!$D$209/Indices!$CI$83))+(0.2*(Indices!$D$210/Indices!$CI$84))+(0.1*(Indices!$D$213/Indices!$CI$87))+(0.2*(Indices!$D$214/Indices!$CI$88)))</f>
        <v>1.2187262098035039</v>
      </c>
      <c r="L57" s="216">
        <f>'Actual Cost'!L57*(0.15+(0.2*(Indices!$D$208/Indices!$CI$82))+(0.15*(Indices!$D$209/Indices!$CI$83))+(0.2*(Indices!$D$210/Indices!$CI$84))+(0.1*(Indices!$D$213/Indices!$CI$87))+(0.2*(Indices!$D$214/Indices!$CI$88)))</f>
        <v>2.0714134704783307</v>
      </c>
      <c r="M57" s="216">
        <f>'Actual Cost'!M57*(0.15+(0.2*(Indices!$D$208/Indices!$AK$82))+(0.15*(Indices!$D$209/Indices!$AK$83))+(0.2*(Indices!$D$210/Indices!$AK$84))+(0.1*(Indices!$D$213/Indices!$AK$87))+(0.2*(Indices!$D$214/Indices!$AK$88)))</f>
        <v>2.3220049400961567</v>
      </c>
      <c r="N57" s="216">
        <f>'Actual Cost'!N57*(0.15+(0.2*(Indices!$D$208/Indices!$CI$82))+(0.15*(Indices!$D$209/Indices!$CI$83))+(0.2*(Indices!$D$210/Indices!$CI$84))+(0.1*(Indices!$D$213/Indices!$CI$87))+(0.2*(Indices!$D$214/Indices!$CI$88)))</f>
        <v>1.5957798790883424</v>
      </c>
    </row>
    <row r="58" spans="1:14" ht="15">
      <c r="A58" s="3"/>
      <c r="B58" s="125"/>
      <c r="D58" s="3"/>
      <c r="E58" s="217"/>
      <c r="F58" s="217"/>
      <c r="G58" s="217"/>
      <c r="H58" s="216"/>
      <c r="I58" s="216"/>
      <c r="J58" s="216"/>
      <c r="K58" s="216"/>
      <c r="L58" s="216"/>
      <c r="M58" s="216"/>
      <c r="N58" s="216"/>
    </row>
    <row r="59" spans="1:14" ht="15.75">
      <c r="A59" s="126">
        <v>6</v>
      </c>
      <c r="B59" s="124" t="s">
        <v>331</v>
      </c>
      <c r="D59" s="3"/>
      <c r="E59" s="217"/>
      <c r="F59" s="217"/>
      <c r="G59" s="217"/>
      <c r="H59" s="216"/>
      <c r="I59" s="216"/>
      <c r="J59" s="216"/>
      <c r="K59" s="216"/>
      <c r="L59" s="216"/>
      <c r="M59" s="216"/>
      <c r="N59" s="216"/>
    </row>
    <row r="60" spans="1:14" ht="15">
      <c r="A60" s="3"/>
      <c r="B60" s="125" t="s">
        <v>382</v>
      </c>
      <c r="D60" s="3"/>
      <c r="E60" s="217"/>
      <c r="F60" s="217"/>
      <c r="G60" s="217"/>
      <c r="H60" s="216"/>
      <c r="I60" s="216">
        <f>'Actual Cost'!I60</f>
        <v>4.7903199999999995</v>
      </c>
      <c r="J60" s="216">
        <f>'Actual Cost'!J60</f>
        <v>4.80425</v>
      </c>
      <c r="K60" s="216">
        <f>'Actual Cost'!K60</f>
        <v>6.71931</v>
      </c>
      <c r="L60" s="216">
        <f>'Actual Cost'!L60</f>
        <v>5.882300000000001</v>
      </c>
      <c r="M60" s="216">
        <f>'Actual Cost'!M60</f>
        <v>0</v>
      </c>
      <c r="N60" s="216">
        <f>'Actual Cost'!N60</f>
        <v>5.682098000000001</v>
      </c>
    </row>
    <row r="61" spans="1:14" ht="15">
      <c r="A61" s="3"/>
      <c r="B61" s="125" t="s">
        <v>46</v>
      </c>
      <c r="D61" s="3"/>
      <c r="E61" s="217"/>
      <c r="F61" s="217"/>
      <c r="G61" s="217"/>
      <c r="H61" s="216"/>
      <c r="I61" s="216">
        <f>'Actual Cost'!I61</f>
        <v>4.73462</v>
      </c>
      <c r="J61" s="216">
        <f>'Actual Cost'!J61</f>
        <v>4.80425</v>
      </c>
      <c r="K61" s="216">
        <f>'Actual Cost'!K61</f>
        <v>5.461880000000001</v>
      </c>
      <c r="L61" s="216">
        <f>'Actual Cost'!L61</f>
        <v>0</v>
      </c>
      <c r="M61" s="216">
        <f>'Actual Cost'!M61</f>
        <v>0</v>
      </c>
      <c r="N61" s="216">
        <f>'Actual Cost'!N61</f>
        <v>4.370772584</v>
      </c>
    </row>
    <row r="62" spans="1:14" ht="15">
      <c r="A62" s="3"/>
      <c r="B62" s="125" t="s">
        <v>47</v>
      </c>
      <c r="D62" s="3"/>
      <c r="E62" s="217"/>
      <c r="F62" s="217"/>
      <c r="G62" s="217"/>
      <c r="H62" s="216"/>
      <c r="I62" s="216">
        <f>'Actual Cost'!I62</f>
        <v>15.895669999999999</v>
      </c>
      <c r="J62" s="216">
        <f>'Actual Cost'!J62</f>
        <v>0</v>
      </c>
      <c r="K62" s="216">
        <f>'Actual Cost'!K62</f>
        <v>13.44514</v>
      </c>
      <c r="L62" s="216">
        <f>'Actual Cost'!L62</f>
        <v>0</v>
      </c>
      <c r="M62" s="216">
        <f>'Actual Cost'!M62</f>
        <v>34.5111829</v>
      </c>
      <c r="N62" s="216">
        <f>'Actual Cost'!N62</f>
        <v>0</v>
      </c>
    </row>
    <row r="63" spans="1:14" ht="15">
      <c r="A63" s="3"/>
      <c r="B63" s="125" t="s">
        <v>710</v>
      </c>
      <c r="D63" s="3"/>
      <c r="E63" s="217"/>
      <c r="F63" s="217"/>
      <c r="G63" s="217"/>
      <c r="H63" s="216"/>
      <c r="I63" s="216">
        <f>'Actual Cost'!I63</f>
        <v>0</v>
      </c>
      <c r="J63" s="216">
        <f>'Actual Cost'!J63</f>
        <v>0</v>
      </c>
      <c r="K63" s="216">
        <f>'Actual Cost'!K63</f>
        <v>11.391770000000001</v>
      </c>
      <c r="L63" s="216">
        <f>'Actual Cost'!L63</f>
        <v>0</v>
      </c>
      <c r="M63" s="216">
        <f>'Actual Cost'!M63</f>
        <v>32.1708085</v>
      </c>
      <c r="N63" s="216">
        <f>'Actual Cost'!N63</f>
        <v>12.920224769999999</v>
      </c>
    </row>
    <row r="64" spans="1:14" ht="15">
      <c r="A64" s="3"/>
      <c r="B64" s="125" t="s">
        <v>49</v>
      </c>
      <c r="D64" s="3"/>
      <c r="E64" s="217"/>
      <c r="F64" s="217"/>
      <c r="G64" s="217"/>
      <c r="H64" s="216"/>
      <c r="I64" s="216">
        <f>'Actual Cost'!I64</f>
        <v>0</v>
      </c>
      <c r="J64" s="216">
        <f>'Actual Cost'!J64</f>
        <v>12.392900000000001</v>
      </c>
      <c r="K64" s="216">
        <f>'Actual Cost'!K64</f>
        <v>7.6727</v>
      </c>
      <c r="L64" s="216">
        <f>'Actual Cost'!L64</f>
        <v>10.80488</v>
      </c>
      <c r="M64" s="216">
        <f>'Actual Cost'!M64</f>
        <v>0</v>
      </c>
      <c r="N64" s="216">
        <f>'Actual Cost'!N64</f>
        <v>11.991439999999999</v>
      </c>
    </row>
    <row r="65" spans="1:14" ht="15">
      <c r="A65" s="3"/>
      <c r="B65" s="125" t="s">
        <v>50</v>
      </c>
      <c r="D65" s="3"/>
      <c r="E65" s="217"/>
      <c r="F65" s="217"/>
      <c r="G65" s="217"/>
      <c r="H65" s="216"/>
      <c r="I65" s="216">
        <f>'Actual Cost'!I65</f>
        <v>43.55664</v>
      </c>
      <c r="J65" s="216">
        <f>'Actual Cost'!J65</f>
        <v>0</v>
      </c>
      <c r="K65" s="216">
        <f>'Actual Cost'!K65</f>
        <v>90.49243999999999</v>
      </c>
      <c r="L65" s="216">
        <f>'Actual Cost'!L65</f>
        <v>77.88149</v>
      </c>
      <c r="M65" s="216">
        <f>'Actual Cost'!M65</f>
        <v>164.8596014</v>
      </c>
      <c r="N65" s="216">
        <f>'Actual Cost'!N65</f>
        <v>37.596656124000006</v>
      </c>
    </row>
    <row r="66" spans="1:14" ht="15">
      <c r="A66" s="3"/>
      <c r="B66" s="125"/>
      <c r="D66" s="3"/>
      <c r="E66" s="217"/>
      <c r="F66" s="217"/>
      <c r="G66" s="217"/>
      <c r="H66" s="216"/>
      <c r="I66" s="216"/>
      <c r="J66" s="216"/>
      <c r="K66" s="216"/>
      <c r="L66" s="216"/>
      <c r="M66" s="216"/>
      <c r="N66" s="216"/>
    </row>
    <row r="67" spans="1:14" ht="15.75">
      <c r="A67" s="126">
        <v>7</v>
      </c>
      <c r="B67" s="124" t="s">
        <v>61</v>
      </c>
      <c r="D67" s="3"/>
      <c r="E67" s="217"/>
      <c r="F67" s="217"/>
      <c r="G67" s="217"/>
      <c r="H67" s="216"/>
      <c r="I67" s="216"/>
      <c r="J67" s="216"/>
      <c r="K67" s="216"/>
      <c r="L67" s="216"/>
      <c r="M67" s="216"/>
      <c r="N67" s="216"/>
    </row>
    <row r="68" spans="1:14" ht="17.25" customHeight="1">
      <c r="A68" s="127" t="s">
        <v>8</v>
      </c>
      <c r="B68" s="125" t="s">
        <v>62</v>
      </c>
      <c r="D68" s="3"/>
      <c r="E68" s="217"/>
      <c r="F68" s="217"/>
      <c r="G68" s="217"/>
      <c r="H68" s="216"/>
      <c r="I68" s="216">
        <f>'Actual Cost'!I68*(0.15+(0.15*(Indices!$D$150/Indices!$CF$23)+(0.23*(Indices!$D$151/Indices!$CF$24))+(0.11*(Indices!$D$152/Indices!$CF$25))+(0.16*(Indices!$D$153/Indices!$CF$26))+(0.2*(Indices!$D$154/Indices!$CF$27))))</f>
        <v>0</v>
      </c>
      <c r="J68" s="216">
        <f>'Actual Cost'!J68*(0.15+(0.15*(Indices!$D$150/Indices!$CF$23)+(0.23*(Indices!$D$151/Indices!$CF$24))+(0.11*(Indices!$D$152/Indices!$CF$25))+(0.16*(Indices!$D$153/Indices!$CF$26))+(0.2*(Indices!$D$154/Indices!$CF$27))))</f>
        <v>0</v>
      </c>
      <c r="K68" s="216">
        <f>'Actual Cost'!K68*(0.15+(0.15*(Indices!$D$150/Indices!$CI$23)+(0.23*(Indices!$D$151/Indices!$CI$24))+(0.11*(Indices!$D$152/Indices!$CI$25))+(0.16*(Indices!$D$153/Indices!$CI$26))+(0.2*(Indices!$D$154/Indices!$CI$27))))</f>
        <v>13.567134016162381</v>
      </c>
      <c r="L68" s="216">
        <f>'Actual Cost'!L68*(0.15+(0.15*(Indices!$D$150/Indices!$CI$23)+(0.23*(Indices!$D$151/Indices!$CI$24))+(0.11*(Indices!$D$152/Indices!$CI$25))+(0.16*(Indices!$D$153/Indices!$CI$26))+(0.2*(Indices!$D$154/Indices!$CI$27))))</f>
        <v>0</v>
      </c>
      <c r="M68" s="216">
        <f>'Actual Cost'!M68*(0.15+(0.15*(Indices!$D$150/Indices!$AK$23)+(0.23*(Indices!$D$151/Indices!$AK$24))+(0.11*(Indices!$D$152/Indices!$AK$25))+(0.16*(Indices!$D$153/Indices!$AK$26))+(0.2*(Indices!$D$154/Indices!$AK$27))))</f>
        <v>20.836331626392788</v>
      </c>
      <c r="N68" s="216">
        <f>'Actual Cost'!N68*(0.15+(0.15*(Indices!$D$150/Indices!$CI$23)+(0.23*(Indices!$D$151/Indices!$CI$24))+(0.11*(Indices!$D$152/Indices!$CI$25))+(0.16*(Indices!$D$153/Indices!$CI$26))+(0.2*(Indices!$D$154/Indices!$CI$27))))</f>
        <v>0</v>
      </c>
    </row>
    <row r="69" spans="1:14" ht="15">
      <c r="A69" s="127" t="s">
        <v>11</v>
      </c>
      <c r="B69" s="125" t="s">
        <v>63</v>
      </c>
      <c r="D69" s="3"/>
      <c r="E69" s="217"/>
      <c r="F69" s="217"/>
      <c r="G69" s="217"/>
      <c r="H69" s="216"/>
      <c r="I69" s="216">
        <f>'Actual Cost'!I69*(0.15+(0.15*(Indices!$D$150/Indices!$CF$23)+(0.23*(Indices!$D$151/Indices!$CF$24))+(0.11*(Indices!$D$152/Indices!$CF$25))+(0.16*(Indices!$D$153/Indices!$CF$26))+(0.2*(Indices!$D$154/Indices!$CF$27))))</f>
        <v>0</v>
      </c>
      <c r="J69" s="216">
        <f>'Actual Cost'!J69*(0.15+(0.15*(Indices!$D$150/Indices!$CF$23)+(0.23*(Indices!$D$151/Indices!$CF$24))+(0.11*(Indices!$D$152/Indices!$CF$25))+(0.16*(Indices!$D$153/Indices!$CF$26))+(0.2*(Indices!$D$154/Indices!$CF$27))))</f>
        <v>0</v>
      </c>
      <c r="K69" s="216">
        <f>'Actual Cost'!K69*(0.15+(0.15*(Indices!$D$150/Indices!$CI$23)+(0.23*(Indices!$D$151/Indices!$CI$24))+(0.11*(Indices!$D$152/Indices!$CI$25))+(0.16*(Indices!$D$153/Indices!$CI$26))+(0.2*(Indices!$D$154/Indices!$CI$27))))</f>
        <v>13.567134016162381</v>
      </c>
      <c r="L69" s="216">
        <f>'Actual Cost'!L69*(0.15+(0.15*(Indices!$D$150/Indices!$CI$23)+(0.23*(Indices!$D$151/Indices!$CI$24))+(0.11*(Indices!$D$152/Indices!$CI$25))+(0.16*(Indices!$D$153/Indices!$CI$26))+(0.2*(Indices!$D$154/Indices!$CI$27))))</f>
        <v>0</v>
      </c>
      <c r="M69" s="216">
        <f>'Actual Cost'!M69*(0.15+(0.15*(Indices!$D$150/Indices!$AK$23)+(0.23*(Indices!$D$151/Indices!$AK$24))+(0.11*(Indices!$D$152/Indices!$AK$25))+(0.16*(Indices!$D$153/Indices!$AK$26))+(0.2*(Indices!$D$154/Indices!$AK$27))))</f>
        <v>20.836345272428268</v>
      </c>
      <c r="N69" s="216">
        <f>'Actual Cost'!N69*(0.15+(0.15*(Indices!$D$150/Indices!$CI$23)+(0.23*(Indices!$D$151/Indices!$CI$24))+(0.11*(Indices!$D$152/Indices!$CI$25))+(0.16*(Indices!$D$153/Indices!$CI$26))+(0.2*(Indices!$D$154/Indices!$CI$27))))</f>
        <v>0</v>
      </c>
    </row>
    <row r="70" spans="1:14" ht="28.5">
      <c r="A70" s="127" t="s">
        <v>13</v>
      </c>
      <c r="B70" s="125" t="s">
        <v>64</v>
      </c>
      <c r="D70" s="3"/>
      <c r="E70" s="217"/>
      <c r="F70" s="217"/>
      <c r="G70" s="217"/>
      <c r="H70" s="216"/>
      <c r="I70" s="216">
        <f>'Actual Cost'!I70*(0.15+(0.15*(Indices!$D$150/Indices!$CF$23)+(0.23*(Indices!$D$151/Indices!$CF$24))+(0.11*(Indices!$D$152/Indices!$CF$25))+(0.16*(Indices!$D$153/Indices!$CF$26))+(0.2*(Indices!$D$154/Indices!$CF$27))))</f>
        <v>0</v>
      </c>
      <c r="J70" s="216">
        <f>'Actual Cost'!J70*(0.15+(0.15*(Indices!$D$150/Indices!$CF$23)+(0.23*(Indices!$D$151/Indices!$CF$24))+(0.11*(Indices!$D$152/Indices!$CF$25))+(0.16*(Indices!$D$153/Indices!$CF$26))+(0.2*(Indices!$D$154/Indices!$CF$27))))</f>
        <v>0</v>
      </c>
      <c r="K70" s="216">
        <f>'Actual Cost'!K70*(0.15+(0.15*(Indices!$D$150/Indices!$CI$23)+(0.23*(Indices!$D$151/Indices!$CI$24))+(0.11*(Indices!$D$152/Indices!$CI$25))+(0.16*(Indices!$D$153/Indices!$CI$26))+(0.2*(Indices!$D$154/Indices!$CI$27))))</f>
        <v>3.957083522775754</v>
      </c>
      <c r="L70" s="216">
        <f>'Actual Cost'!L70*(0.15+(0.15*(Indices!$D$150/Indices!$CI$23)+(0.23*(Indices!$D$151/Indices!$CI$24))+(0.11*(Indices!$D$152/Indices!$CI$25))+(0.16*(Indices!$D$153/Indices!$CI$26))+(0.2*(Indices!$D$154/Indices!$CI$27))))</f>
        <v>0</v>
      </c>
      <c r="M70" s="216">
        <f>'Actual Cost'!M70*(0.15+(0.15*(Indices!$D$150/Indices!$AK$23)+(0.23*(Indices!$D$151/Indices!$AK$24))+(0.11*(Indices!$D$152/Indices!$AK$25))+(0.16*(Indices!$D$153/Indices!$AK$26))+(0.2*(Indices!$D$154/Indices!$AK$27))))</f>
        <v>3.835556693536512</v>
      </c>
      <c r="N70" s="216">
        <f>'Actual Cost'!N70*(0.15+(0.15*(Indices!$D$150/Indices!$CI$23)+(0.23*(Indices!$D$151/Indices!$CI$24))+(0.11*(Indices!$D$152/Indices!$CI$25))+(0.16*(Indices!$D$153/Indices!$CI$26))+(0.2*(Indices!$D$154/Indices!$CI$27))))</f>
        <v>0</v>
      </c>
    </row>
    <row r="71" spans="1:14" ht="28.5">
      <c r="A71" s="127" t="s">
        <v>19</v>
      </c>
      <c r="B71" s="125" t="s">
        <v>65</v>
      </c>
      <c r="D71" s="3"/>
      <c r="E71" s="217"/>
      <c r="F71" s="217"/>
      <c r="G71" s="217"/>
      <c r="H71" s="216"/>
      <c r="I71" s="216">
        <f>'Actual Cost'!I71*(0.15+(0.15*(Indices!$D$150/Indices!$CF$23)+(0.23*(Indices!$D$151/Indices!$CF$24))+(0.11*(Indices!$D$152/Indices!$CF$25))+(0.16*(Indices!$D$153/Indices!$CF$26))+(0.2*(Indices!$D$154/Indices!$CF$27))))</f>
        <v>0</v>
      </c>
      <c r="J71" s="216">
        <f>'Actual Cost'!J71*(0.15+(0.15*(Indices!$D$150/Indices!$CF$23)+(0.23*(Indices!$D$151/Indices!$CF$24))+(0.11*(Indices!$D$152/Indices!$CF$25))+(0.16*(Indices!$D$153/Indices!$CF$26))+(0.2*(Indices!$D$154/Indices!$CF$27))))</f>
        <v>0</v>
      </c>
      <c r="K71" s="216">
        <f>'Actual Cost'!K71*(0.15+(0.15*(Indices!$D$150/Indices!$CI$23)+(0.23*(Indices!$D$151/Indices!$CI$24))+(0.11*(Indices!$D$152/Indices!$CI$25))+(0.16*(Indices!$D$153/Indices!$CI$26))+(0.2*(Indices!$D$154/Indices!$CI$27))))</f>
        <v>3.957083522775754</v>
      </c>
      <c r="L71" s="216">
        <f>'Actual Cost'!L71*(0.15+(0.15*(Indices!$D$150/Indices!$CI$23)+(0.23*(Indices!$D$151/Indices!$CI$24))+(0.11*(Indices!$D$152/Indices!$CI$25))+(0.16*(Indices!$D$153/Indices!$CI$26))+(0.2*(Indices!$D$154/Indices!$CI$27))))</f>
        <v>0</v>
      </c>
      <c r="M71" s="216">
        <f>'Actual Cost'!M71*(0.15+(0.15*(Indices!$D$150/Indices!$AK$23)+(0.23*(Indices!$D$151/Indices!$AK$24))+(0.11*(Indices!$D$152/Indices!$AK$25))+(0.16*(Indices!$D$153/Indices!$AK$26))+(0.2*(Indices!$D$154/Indices!$AK$27))))</f>
        <v>4.4452752048506</v>
      </c>
      <c r="N71" s="216">
        <f>'Actual Cost'!N71*(0.15+(0.15*(Indices!$D$150/Indices!$CI$23)+(0.23*(Indices!$D$151/Indices!$CI$24))+(0.11*(Indices!$D$152/Indices!$CI$25))+(0.16*(Indices!$D$153/Indices!$CI$26))+(0.2*(Indices!$D$154/Indices!$CI$27))))</f>
        <v>0</v>
      </c>
    </row>
    <row r="72" spans="1:14" ht="15">
      <c r="A72" s="127" t="s">
        <v>21</v>
      </c>
      <c r="B72" s="125" t="s">
        <v>66</v>
      </c>
      <c r="D72" s="3"/>
      <c r="E72" s="217"/>
      <c r="F72" s="217"/>
      <c r="G72" s="217"/>
      <c r="H72" s="216"/>
      <c r="I72" s="216">
        <f>'Actual Cost'!I72*(0.15+(0.15*(Indices!$D$150/Indices!$CF$23)+(0.23*(Indices!$D$151/Indices!$CF$24))+(0.11*(Indices!$D$152/Indices!$CF$25))+(0.16*(Indices!$D$153/Indices!$CF$26))+(0.2*(Indices!$D$154/Indices!$CF$27))))</f>
        <v>0</v>
      </c>
      <c r="J72" s="216">
        <f>'Actual Cost'!J72*(0.15+(0.15*(Indices!$D$150/Indices!$CF$23)+(0.23*(Indices!$D$151/Indices!$CF$24))+(0.11*(Indices!$D$152/Indices!$CF$25))+(0.16*(Indices!$D$153/Indices!$CF$26))+(0.2*(Indices!$D$154/Indices!$CF$27))))</f>
        <v>0</v>
      </c>
      <c r="K72" s="216">
        <f>'Actual Cost'!K72*(0.15+(0.15*(Indices!$D$150/Indices!$CI$23)+(0.23*(Indices!$D$151/Indices!$CI$24))+(0.11*(Indices!$D$152/Indices!$CI$25))+(0.16*(Indices!$D$153/Indices!$CI$26))+(0.2*(Indices!$D$154/Indices!$CI$27))))</f>
        <v>3.1656738830564395</v>
      </c>
      <c r="L72" s="216">
        <f>'Actual Cost'!L72*(0.15+(0.15*(Indices!$D$150/Indices!$CI$23)+(0.23*(Indices!$D$151/Indices!$CI$24))+(0.11*(Indices!$D$152/Indices!$CI$25))+(0.16*(Indices!$D$153/Indices!$CI$26))+(0.2*(Indices!$D$154/Indices!$CI$27))))</f>
        <v>0</v>
      </c>
      <c r="M72" s="216">
        <f>'Actual Cost'!M72*(0.15+(0.15*(Indices!$D$150/Indices!$AK$23)+(0.23*(Indices!$D$151/Indices!$AK$24))+(0.11*(Indices!$D$152/Indices!$AK$25))+(0.16*(Indices!$D$153/Indices!$AK$26))+(0.2*(Indices!$D$154/Indices!$AK$27))))</f>
        <v>3.9818967780317625</v>
      </c>
      <c r="N72" s="216">
        <f>'Actual Cost'!N72*(0.15+(0.15*(Indices!$D$150/Indices!$CI$23)+(0.23*(Indices!$D$151/Indices!$CI$24))+(0.11*(Indices!$D$152/Indices!$CI$25))+(0.16*(Indices!$D$153/Indices!$CI$26))+(0.2*(Indices!$D$154/Indices!$CI$27))))</f>
        <v>0</v>
      </c>
    </row>
    <row r="73" spans="1:14" ht="18.75" customHeight="1">
      <c r="A73" s="127" t="s">
        <v>23</v>
      </c>
      <c r="B73" s="125" t="s">
        <v>67</v>
      </c>
      <c r="D73" s="3"/>
      <c r="E73" s="217"/>
      <c r="F73" s="217"/>
      <c r="G73" s="217"/>
      <c r="H73" s="216"/>
      <c r="I73" s="216">
        <f>'Actual Cost'!I73*((0.15*(Indices!$D$194/Indices!$CF$68))+(0.23*(Indices!$D$195/Indices!$CF$69))+(0.11*(Indices!$D$196/Indices!$CF$70))+(0.16*(Indices!$D$197/Indices!$CF$71))+(0.2*(Indices!$D$198/Indices!$CF$72)))</f>
        <v>0</v>
      </c>
      <c r="J73" s="216">
        <f>'Actual Cost'!J73*((0.15*(Indices!$D$194/Indices!$CF$68))+(0.23*(Indices!$D$195/Indices!$CF$69))+(0.11*(Indices!$D$196/Indices!$CF$70))+(0.16*(Indices!$D$197/Indices!$CF$71))+(0.2*(Indices!$D$198/Indices!$CF$72)))</f>
        <v>0</v>
      </c>
      <c r="K73" s="216">
        <f>'Actual Cost'!K73*(0.15+(0.15*(Indices!$D$194/Indices!$CI$68))+(0.23*(Indices!$D$195/Indices!$CI$69))+(0.11*(Indices!$D$196/Indices!$CI$70))+(0.16*(Indices!$D$197/Indices!$CI$71))+(0.2*(Indices!$D$198/Indices!$CI$72)))</f>
        <v>1.8171331957662518</v>
      </c>
      <c r="L73" s="216">
        <f>'Actual Cost'!L73*((0.15*(Indices!$D$194/Indices!$CI$68))+(0.23*(Indices!$D$195/Indices!$CI$69))+(0.11*(Indices!$D$196/Indices!$CI$70))+(0.16*(Indices!$D$197/Indices!$CI$71))+(0.2*(Indices!$D$198/Indices!$CI$72)))</f>
        <v>0</v>
      </c>
      <c r="M73" s="216">
        <f>'Actual Cost'!M73*(0.15+(0.15*(Indices!$D$194/Indices!$AK$68))+(0.23*(Indices!$D$195/Indices!$AK$69))+(0.11*(Indices!$D$196/Indices!$AK$70))+(0.16*(Indices!$D$197/Indices!$AK$71))+(0.2*(Indices!$D$198/Indices!$AK$72)))</f>
        <v>4.863581960620144</v>
      </c>
      <c r="N73" s="216">
        <f>'Actual Cost'!N73*(0.15+(0.15*(Indices!$D$194/Indices!$CI$68))+(0.23*(Indices!$D$195/Indices!$CI$69))+(0.11*(Indices!$D$196/Indices!$CI$70))+(0.16*(Indices!$D$197/Indices!$CI$71))+(0.2*(Indices!$D$198/Indices!$CI$72)))</f>
        <v>0</v>
      </c>
    </row>
    <row r="74" spans="1:14" ht="18.75" customHeight="1">
      <c r="A74" s="127" t="s">
        <v>25</v>
      </c>
      <c r="B74" s="125" t="s">
        <v>68</v>
      </c>
      <c r="D74" s="3"/>
      <c r="E74" s="217"/>
      <c r="F74" s="217"/>
      <c r="G74" s="217"/>
      <c r="H74" s="216"/>
      <c r="I74" s="216">
        <f>'Actual Cost'!I74*((0.15*(Indices!$D$194/Indices!$CF$68))+(0.23*(Indices!$D$195/Indices!$CF$69))+(0.11*(Indices!$D$196/Indices!$CF$70))+(0.16*(Indices!$D$197/Indices!$CF$71))+(0.2*(Indices!$D$198/Indices!$CF$72)))</f>
        <v>0</v>
      </c>
      <c r="J74" s="216">
        <f>'Actual Cost'!J74*((0.15*(Indices!$D$194/Indices!$CF$68))+(0.23*(Indices!$D$195/Indices!$CF$69))+(0.11*(Indices!$D$196/Indices!$CF$70))+(0.16*(Indices!$D$197/Indices!$CF$71))+(0.2*(Indices!$D$198/Indices!$CF$72)))</f>
        <v>0</v>
      </c>
      <c r="K74" s="216">
        <f>'Actual Cost'!K74*(0.15+(0.15*(Indices!$D$194/Indices!$CI$68))+(0.23*(Indices!$D$195/Indices!$CI$69))+(0.11*(Indices!$D$196/Indices!$CI$70))+(0.16*(Indices!$D$197/Indices!$CI$71))+(0.2*(Indices!$D$198/Indices!$CI$72)))</f>
        <v>2.4153143406813955</v>
      </c>
      <c r="L74" s="216">
        <f>'Actual Cost'!L74*((0.15*(Indices!$D$194/Indices!$CI$68))+(0.23*(Indices!$D$195/Indices!$CI$69))+(0.11*(Indices!$D$196/Indices!$CI$70))+(0.16*(Indices!$D$197/Indices!$CI$71))+(0.2*(Indices!$D$198/Indices!$CI$72)))</f>
        <v>0</v>
      </c>
      <c r="M74" s="216">
        <f>'Actual Cost'!M74*(0.15+(0.15*(Indices!$D$194/Indices!$AK$68))+(0.23*(Indices!$D$195/Indices!$AK$69))+(0.11*(Indices!$D$196/Indices!$AK$70))+(0.16*(Indices!$D$197/Indices!$AK$71))+(0.2*(Indices!$D$198/Indices!$AK$72)))</f>
        <v>5.755520748737478</v>
      </c>
      <c r="N74" s="216">
        <f>'Actual Cost'!N74*(0.15+(0.15*(Indices!$D$194/Indices!$CI$68))+(0.23*(Indices!$D$195/Indices!$CI$69))+(0.11*(Indices!$D$196/Indices!$CI$70))+(0.16*(Indices!$D$197/Indices!$CI$71))+(0.2*(Indices!$D$198/Indices!$CI$72)))</f>
        <v>0</v>
      </c>
    </row>
    <row r="75" spans="1:14" ht="15.75" customHeight="1">
      <c r="A75" s="127" t="s">
        <v>42</v>
      </c>
      <c r="B75" s="125" t="s">
        <v>69</v>
      </c>
      <c r="D75" s="3"/>
      <c r="E75" s="217"/>
      <c r="F75" s="217"/>
      <c r="G75" s="217"/>
      <c r="H75" s="216"/>
      <c r="I75" s="216">
        <f>'Actual Cost'!I75*((0.15*(Indices!$D$194/Indices!$CF$68))+(0.23*(Indices!$D$195/Indices!$CF$69))+(0.11*(Indices!$D$196/Indices!$CF$70))+(0.16*(Indices!$D$197/Indices!$CF$71))+(0.2*(Indices!$D$198/Indices!$CF$72)))</f>
        <v>0</v>
      </c>
      <c r="J75" s="216">
        <f>'Actual Cost'!J75*((0.15*(Indices!$D$194/Indices!$CF$68))+(0.23*(Indices!$D$195/Indices!$CF$69))+(0.11*(Indices!$D$196/Indices!$CF$70))+(0.16*(Indices!$D$197/Indices!$CF$71))+(0.2*(Indices!$D$198/Indices!$CF$72)))</f>
        <v>0</v>
      </c>
      <c r="K75" s="216">
        <f>'Actual Cost'!K75*(0.15+(0.15*(Indices!$D$194/Indices!$CI$68))+(0.23*(Indices!$D$195/Indices!$CI$69))+(0.11*(Indices!$D$196/Indices!$CI$70))+(0.16*(Indices!$D$197/Indices!$CI$71))+(0.2*(Indices!$D$198/Indices!$CI$72)))</f>
        <v>2.799059854798983</v>
      </c>
      <c r="L75" s="216">
        <f>'Actual Cost'!L75*((0.15*(Indices!$D$194/Indices!$CI$68))+(0.23*(Indices!$D$195/Indices!$CI$69))+(0.11*(Indices!$D$196/Indices!$CI$70))+(0.16*(Indices!$D$197/Indices!$CI$71))+(0.2*(Indices!$D$198/Indices!$CI$72)))</f>
        <v>0</v>
      </c>
      <c r="M75" s="216">
        <f>'Actual Cost'!M75*(0.15+(0.15*(Indices!$D$194/Indices!$AK$68))+(0.23*(Indices!$D$195/Indices!$AK$69))+(0.11*(Indices!$D$196/Indices!$AK$70))+(0.16*(Indices!$D$197/Indices!$AK$71))+(0.2*(Indices!$D$198/Indices!$AK$72)))</f>
        <v>6.209635388269158</v>
      </c>
      <c r="N75" s="216">
        <f>'Actual Cost'!N75*(0.15+(0.15*(Indices!$D$194/Indices!$CI$68))+(0.23*(Indices!$D$195/Indices!$CI$69))+(0.11*(Indices!$D$196/Indices!$CI$70))+(0.16*(Indices!$D$197/Indices!$CI$71))+(0.2*(Indices!$D$198/Indices!$CI$72)))</f>
        <v>0</v>
      </c>
    </row>
    <row r="76" spans="1:14" ht="15.75" customHeight="1">
      <c r="A76" s="127" t="s">
        <v>27</v>
      </c>
      <c r="B76" s="125" t="s">
        <v>70</v>
      </c>
      <c r="D76" s="3"/>
      <c r="E76" s="217"/>
      <c r="F76" s="217"/>
      <c r="G76" s="217"/>
      <c r="H76" s="216"/>
      <c r="I76" s="216">
        <f>'Actual Cost'!I76*((0.15*(Indices!$D$194/Indices!$CF$68))+(0.23*(Indices!$D$195/Indices!$CF$69))+(0.11*(Indices!$D$196/Indices!$CF$70))+(0.16*(Indices!$D$197/Indices!$CF$71))+(0.2*(Indices!$D$198/Indices!$CF$72)))</f>
        <v>0</v>
      </c>
      <c r="J76" s="216">
        <f>'Actual Cost'!J76*((0.15*(Indices!$D$194/Indices!$CF$68))+(0.23*(Indices!$D$195/Indices!$CF$69))+(0.11*(Indices!$D$196/Indices!$CF$70))+(0.16*(Indices!$D$197/Indices!$CF$71))+(0.2*(Indices!$D$198/Indices!$CF$72)))</f>
        <v>0</v>
      </c>
      <c r="K76" s="216">
        <f>'Actual Cost'!K76*(0.15+(0.15*(Indices!$D$194/Indices!$CI$68))+(0.23*(Indices!$D$195/Indices!$CI$69))+(0.11*(Indices!$D$196/Indices!$CI$70))+(0.16*(Indices!$D$197/Indices!$CI$71))+(0.2*(Indices!$D$198/Indices!$CI$72)))</f>
        <v>1.2189510564724149</v>
      </c>
      <c r="L76" s="216">
        <f>'Actual Cost'!L76*((0.15*(Indices!$D$194/Indices!$CI$68))+(0.23*(Indices!$D$195/Indices!$CI$69))+(0.11*(Indices!$D$196/Indices!$CI$70))+(0.16*(Indices!$D$197/Indices!$CI$71))+(0.2*(Indices!$D$198/Indices!$CI$72)))</f>
        <v>0</v>
      </c>
      <c r="M76" s="216">
        <f>'Actual Cost'!M76*(0.15+(0.15*(Indices!$D$194/Indices!$AK$68))+(0.23*(Indices!$D$195/Indices!$AK$69))+(0.11*(Indices!$D$196/Indices!$AK$70))+(0.16*(Indices!$D$197/Indices!$AK$71))+(0.2*(Indices!$D$198/Indices!$AK$72)))</f>
        <v>4.418552071065772</v>
      </c>
      <c r="N76" s="216">
        <f>'Actual Cost'!N76*(0.15+(0.15*(Indices!$D$194/Indices!$CI$68))+(0.23*(Indices!$D$195/Indices!$CI$69))+(0.11*(Indices!$D$196/Indices!$CI$70))+(0.16*(Indices!$D$197/Indices!$CI$71))+(0.2*(Indices!$D$198/Indices!$CI$72)))</f>
        <v>0</v>
      </c>
    </row>
    <row r="77" spans="1:14" ht="15">
      <c r="A77" s="127" t="s">
        <v>33</v>
      </c>
      <c r="B77" s="125" t="s">
        <v>71</v>
      </c>
      <c r="D77" s="3"/>
      <c r="E77" s="217"/>
      <c r="F77" s="217"/>
      <c r="G77" s="217"/>
      <c r="H77" s="216"/>
      <c r="I77" s="216">
        <f>'Actual Cost'!I77*((0.15*(Indices!$D$194/Indices!$CF$68))+(0.23*(Indices!$D$195/Indices!$CF$69))+(0.11*(Indices!$D$196/Indices!$CF$70))+(0.16*(Indices!$D$197/Indices!$CF$71))+(0.2*(Indices!$D$198/Indices!$CF$72)))</f>
        <v>0</v>
      </c>
      <c r="J77" s="216">
        <f>'Actual Cost'!J77*((0.15*(Indices!$D$194/Indices!$CF$68))+(0.23*(Indices!$D$195/Indices!$CF$69))+(0.11*(Indices!$D$196/Indices!$CF$70))+(0.16*(Indices!$D$197/Indices!$CF$71))+(0.2*(Indices!$D$198/Indices!$CF$72)))</f>
        <v>0</v>
      </c>
      <c r="K77" s="216">
        <f>'Actual Cost'!K77*((0.15*(Indices!$D$194/Indices!$CI$68))+(0.23*(Indices!$D$195/Indices!$CI$69))+(0.11*(Indices!$D$196/Indices!$CI$70))+(0.16*(Indices!$D$197/Indices!$CI$71))+(0.2*(Indices!$D$198/Indices!$CI$72)))</f>
        <v>0.39214732883799763</v>
      </c>
      <c r="L77" s="216">
        <f>'Actual Cost'!L77*((0.15*(Indices!$D$194/Indices!$CI$68))+(0.23*(Indices!$D$195/Indices!$CI$69))+(0.11*(Indices!$D$196/Indices!$CI$70))+(0.16*(Indices!$D$197/Indices!$CI$71))+(0.2*(Indices!$D$198/Indices!$CI$72)))</f>
        <v>0</v>
      </c>
      <c r="M77" s="216">
        <f>'Actual Cost'!M77*((0.15*(Indices!$D$194/Indices!$AK$68))+(0.23*(Indices!$D$195/Indices!$AK$69))+(0.11*(Indices!$D$196/Indices!$AK$70))+(0.16*(Indices!$D$197/Indices!$AK$71))+(0.2*(Indices!$D$198/Indices!$AK$72)))</f>
        <v>0</v>
      </c>
      <c r="N77" s="216">
        <f>'Actual Cost'!N77*((0.15*(Indices!$D$194/Indices!$CI$68))+(0.23*(Indices!$D$195/Indices!$CI$69))+(0.11*(Indices!$D$196/Indices!$CI$70))+(0.16*(Indices!$D$197/Indices!$CI$71))+(0.2*(Indices!$D$198/Indices!$CI$72)))</f>
        <v>0</v>
      </c>
    </row>
    <row r="78" spans="1:14" ht="15.75">
      <c r="A78" s="126">
        <v>8</v>
      </c>
      <c r="B78" s="124" t="s">
        <v>72</v>
      </c>
      <c r="D78" s="3"/>
      <c r="E78" s="217"/>
      <c r="F78" s="217"/>
      <c r="G78" s="217"/>
      <c r="H78" s="216"/>
      <c r="I78" s="216"/>
      <c r="J78" s="216"/>
      <c r="K78" s="216"/>
      <c r="L78" s="216"/>
      <c r="M78" s="216"/>
      <c r="N78" s="216"/>
    </row>
    <row r="79" spans="1:14" ht="15">
      <c r="A79" s="127" t="s">
        <v>8</v>
      </c>
      <c r="B79" s="125" t="s">
        <v>45</v>
      </c>
      <c r="D79" s="3"/>
      <c r="E79" s="216">
        <f>'Actual Cost'!E79</f>
        <v>0</v>
      </c>
      <c r="F79" s="216">
        <f>'Actual Cost'!F79</f>
        <v>0</v>
      </c>
      <c r="G79" s="216">
        <f>'Actual Cost'!G79</f>
        <v>0</v>
      </c>
      <c r="H79" s="216">
        <f>'Actual Cost'!H79</f>
        <v>0</v>
      </c>
      <c r="I79" s="216">
        <f>'Actual Cost'!I79</f>
        <v>0</v>
      </c>
      <c r="J79" s="216">
        <f>'Actual Cost'!J79</f>
        <v>0</v>
      </c>
      <c r="K79" s="216">
        <f>'Actual Cost'!K79</f>
        <v>0</v>
      </c>
      <c r="L79" s="216">
        <f>'Actual Cost'!L79</f>
        <v>0</v>
      </c>
      <c r="M79" s="216">
        <f>'Actual Cost'!M79</f>
        <v>0</v>
      </c>
      <c r="N79" s="216">
        <f>'Actual Cost'!N79</f>
        <v>0</v>
      </c>
    </row>
    <row r="80" spans="1:14" ht="15">
      <c r="A80" s="127" t="s">
        <v>11</v>
      </c>
      <c r="B80" s="125" t="s">
        <v>46</v>
      </c>
      <c r="D80" s="3"/>
      <c r="E80" s="216">
        <f>'Actual Cost'!E80</f>
        <v>0</v>
      </c>
      <c r="F80" s="216">
        <f>'Actual Cost'!F80</f>
        <v>0</v>
      </c>
      <c r="G80" s="216">
        <f>'Actual Cost'!G80</f>
        <v>0</v>
      </c>
      <c r="H80" s="216">
        <f>'Actual Cost'!H80</f>
        <v>0</v>
      </c>
      <c r="I80" s="216">
        <f>'Actual Cost'!I80</f>
        <v>0</v>
      </c>
      <c r="J80" s="216">
        <f>'Actual Cost'!J80</f>
        <v>0</v>
      </c>
      <c r="K80" s="216">
        <f>'Actual Cost'!K80</f>
        <v>0</v>
      </c>
      <c r="L80" s="216">
        <f>'Actual Cost'!L80</f>
        <v>0</v>
      </c>
      <c r="M80" s="216">
        <f>'Actual Cost'!M80</f>
        <v>0</v>
      </c>
      <c r="N80" s="216">
        <f>'Actual Cost'!N80</f>
        <v>0</v>
      </c>
    </row>
    <row r="81" spans="1:14" ht="15">
      <c r="A81" s="127" t="s">
        <v>13</v>
      </c>
      <c r="B81" s="125" t="s">
        <v>47</v>
      </c>
      <c r="D81" s="3"/>
      <c r="E81" s="216">
        <f>'Actual Cost'!E81</f>
        <v>0</v>
      </c>
      <c r="F81" s="216">
        <f>'Actual Cost'!F81</f>
        <v>0</v>
      </c>
      <c r="G81" s="216">
        <f>'Actual Cost'!G81</f>
        <v>0</v>
      </c>
      <c r="H81" s="216">
        <f>'Actual Cost'!H81</f>
        <v>0</v>
      </c>
      <c r="I81" s="216">
        <f>'Actual Cost'!I81</f>
        <v>0</v>
      </c>
      <c r="J81" s="216">
        <f>'Actual Cost'!J81</f>
        <v>0</v>
      </c>
      <c r="K81" s="216">
        <f>'Actual Cost'!K81</f>
        <v>0</v>
      </c>
      <c r="L81" s="216">
        <f>'Actual Cost'!L81</f>
        <v>0</v>
      </c>
      <c r="M81" s="216">
        <f>'Actual Cost'!M81</f>
        <v>34.5111829</v>
      </c>
      <c r="N81" s="216">
        <f>'Actual Cost'!N81</f>
        <v>0</v>
      </c>
    </row>
    <row r="82" spans="1:14" ht="15">
      <c r="A82" s="127" t="s">
        <v>19</v>
      </c>
      <c r="B82" s="125" t="s">
        <v>73</v>
      </c>
      <c r="D82" s="3"/>
      <c r="E82" s="216">
        <f>'Actual Cost'!E82</f>
        <v>0</v>
      </c>
      <c r="F82" s="216">
        <f>'Actual Cost'!F82</f>
        <v>0</v>
      </c>
      <c r="G82" s="216">
        <f>'Actual Cost'!G82</f>
        <v>0</v>
      </c>
      <c r="H82" s="216">
        <f>'Actual Cost'!H82</f>
        <v>0</v>
      </c>
      <c r="I82" s="216">
        <f>'Actual Cost'!I82</f>
        <v>0</v>
      </c>
      <c r="J82" s="216">
        <f>'Actual Cost'!J82</f>
        <v>0</v>
      </c>
      <c r="K82" s="216">
        <f>'Actual Cost'!K82</f>
        <v>0</v>
      </c>
      <c r="L82" s="216">
        <f>'Actual Cost'!L82</f>
        <v>0</v>
      </c>
      <c r="M82" s="216">
        <f>'Actual Cost'!M82</f>
        <v>63.3948114</v>
      </c>
      <c r="N82" s="216">
        <f>'Actual Cost'!N82</f>
        <v>0</v>
      </c>
    </row>
    <row r="83" spans="1:14" ht="15">
      <c r="A83" s="127"/>
      <c r="B83" s="125"/>
      <c r="D83" s="3"/>
      <c r="E83" s="217"/>
      <c r="F83" s="217"/>
      <c r="G83" s="217"/>
      <c r="H83" s="216"/>
      <c r="I83" s="216"/>
      <c r="J83" s="216"/>
      <c r="K83" s="216"/>
      <c r="L83" s="216"/>
      <c r="M83" s="216"/>
      <c r="N83" s="216"/>
    </row>
    <row r="84" spans="1:14" ht="15.75">
      <c r="A84" s="126">
        <v>9</v>
      </c>
      <c r="B84" s="124" t="s">
        <v>74</v>
      </c>
      <c r="D84" s="3"/>
      <c r="E84" s="217"/>
      <c r="F84" s="217"/>
      <c r="G84" s="217"/>
      <c r="H84" s="216"/>
      <c r="I84" s="216"/>
      <c r="J84" s="216"/>
      <c r="K84" s="216"/>
      <c r="L84" s="216"/>
      <c r="M84" s="216"/>
      <c r="N84" s="216"/>
    </row>
    <row r="85" spans="1:14" ht="15">
      <c r="A85" s="127" t="s">
        <v>8</v>
      </c>
      <c r="B85" s="125" t="s">
        <v>75</v>
      </c>
      <c r="D85" s="3"/>
      <c r="E85" s="217"/>
      <c r="F85" s="217"/>
      <c r="G85" s="217"/>
      <c r="H85" s="216"/>
      <c r="I85" s="216"/>
      <c r="J85" s="216"/>
      <c r="K85" s="216"/>
      <c r="L85" s="216"/>
      <c r="M85" s="216"/>
      <c r="N85" s="216"/>
    </row>
    <row r="86" spans="1:14" ht="15">
      <c r="A86" s="218" t="s">
        <v>76</v>
      </c>
      <c r="B86" s="141" t="s">
        <v>77</v>
      </c>
      <c r="D86" s="3"/>
      <c r="E86" s="217"/>
      <c r="F86" s="217"/>
      <c r="G86" s="217"/>
      <c r="H86" s="216"/>
      <c r="I86" s="216"/>
      <c r="J86" s="216"/>
      <c r="K86" s="216"/>
      <c r="L86" s="216"/>
      <c r="M86" s="216"/>
      <c r="N86" s="216"/>
    </row>
    <row r="87" spans="1:14" ht="15">
      <c r="A87" s="218" t="s">
        <v>78</v>
      </c>
      <c r="B87" s="141" t="s">
        <v>79</v>
      </c>
      <c r="D87" s="3"/>
      <c r="E87" s="217"/>
      <c r="F87" s="217"/>
      <c r="G87" s="217"/>
      <c r="H87" s="216"/>
      <c r="I87" s="216"/>
      <c r="J87" s="216"/>
      <c r="K87" s="216"/>
      <c r="L87" s="216"/>
      <c r="M87" s="216"/>
      <c r="N87" s="216"/>
    </row>
    <row r="88" spans="1:14" ht="15">
      <c r="A88" s="218" t="s">
        <v>80</v>
      </c>
      <c r="B88" s="141" t="s">
        <v>81</v>
      </c>
      <c r="D88" s="3"/>
      <c r="E88" s="217"/>
      <c r="F88" s="217"/>
      <c r="G88" s="217"/>
      <c r="H88" s="216"/>
      <c r="I88" s="216"/>
      <c r="J88" s="216"/>
      <c r="K88" s="216"/>
      <c r="L88" s="216"/>
      <c r="M88" s="216"/>
      <c r="N88" s="216"/>
    </row>
    <row r="89" spans="1:14" ht="55.5" customHeight="1">
      <c r="A89" s="218" t="s">
        <v>82</v>
      </c>
      <c r="B89" s="141" t="s">
        <v>83</v>
      </c>
      <c r="D89" s="3"/>
      <c r="E89" s="217"/>
      <c r="F89" s="217"/>
      <c r="G89" s="217"/>
      <c r="H89" s="216"/>
      <c r="I89" s="216">
        <v>0</v>
      </c>
      <c r="J89" s="216">
        <v>0</v>
      </c>
      <c r="K89" s="216">
        <v>0</v>
      </c>
      <c r="L89" s="216">
        <v>0</v>
      </c>
      <c r="M89" s="216">
        <v>0</v>
      </c>
      <c r="N89" s="216">
        <v>0</v>
      </c>
    </row>
    <row r="90" spans="1:14" ht="15">
      <c r="A90" s="3"/>
      <c r="B90" s="83"/>
      <c r="D90" s="3"/>
      <c r="E90" s="217"/>
      <c r="F90" s="217"/>
      <c r="G90" s="217"/>
      <c r="H90" s="216"/>
      <c r="I90" s="216"/>
      <c r="J90" s="216"/>
      <c r="K90" s="216"/>
      <c r="L90" s="216"/>
      <c r="M90" s="216"/>
      <c r="N90" s="216"/>
    </row>
    <row r="91" spans="1:14" ht="15">
      <c r="A91" s="127" t="s">
        <v>11</v>
      </c>
      <c r="B91" s="125" t="s">
        <v>84</v>
      </c>
      <c r="D91" s="3"/>
      <c r="E91" s="217"/>
      <c r="F91" s="217"/>
      <c r="G91" s="217"/>
      <c r="H91" s="216"/>
      <c r="I91" s="216"/>
      <c r="J91" s="216"/>
      <c r="K91" s="216"/>
      <c r="L91" s="216"/>
      <c r="M91" s="216"/>
      <c r="N91" s="216"/>
    </row>
    <row r="92" spans="1:14" ht="15">
      <c r="A92" s="218" t="s">
        <v>76</v>
      </c>
      <c r="B92" s="141" t="s">
        <v>85</v>
      </c>
      <c r="D92" s="3"/>
      <c r="E92" s="217"/>
      <c r="F92" s="217"/>
      <c r="G92" s="217"/>
      <c r="H92" s="216"/>
      <c r="I92" s="216">
        <f>'Actual Cost'!I92</f>
        <v>15.274455524000002</v>
      </c>
      <c r="J92" s="216">
        <f>'Actual Cost'!J92</f>
        <v>15.016429506000001</v>
      </c>
      <c r="K92" s="216">
        <f>'Actual Cost'!K92</f>
        <v>13.04128</v>
      </c>
      <c r="L92" s="216">
        <f>'Actual Cost'!L92</f>
        <v>12.81703</v>
      </c>
      <c r="M92" s="216">
        <f>'Actual Cost'!M92</f>
        <v>21.804372844</v>
      </c>
      <c r="N92" s="216">
        <f>'Actual Cost'!N92</f>
        <v>0</v>
      </c>
    </row>
    <row r="93" spans="1:14" ht="15">
      <c r="A93" s="218" t="s">
        <v>78</v>
      </c>
      <c r="B93" s="141" t="s">
        <v>86</v>
      </c>
      <c r="D93" s="3"/>
      <c r="E93" s="217"/>
      <c r="F93" s="217"/>
      <c r="G93" s="217"/>
      <c r="H93" s="216"/>
      <c r="I93" s="216">
        <f>'Actual Cost'!I93</f>
        <v>16.102862388000002</v>
      </c>
      <c r="J93" s="216">
        <f>'Actual Cost'!J93</f>
        <v>15.275274646000003</v>
      </c>
      <c r="K93" s="216">
        <f>'Actual Cost'!K93</f>
        <v>11.68108</v>
      </c>
      <c r="L93" s="216">
        <f>'Actual Cost'!L93</f>
        <v>13.21565</v>
      </c>
      <c r="M93" s="216">
        <f>'Actual Cost'!M93</f>
        <v>20.706953885999997</v>
      </c>
      <c r="N93" s="216">
        <v>0</v>
      </c>
    </row>
    <row r="94" spans="1:14" ht="15">
      <c r="A94" s="218" t="s">
        <v>80</v>
      </c>
      <c r="B94" s="141" t="s">
        <v>87</v>
      </c>
      <c r="D94" s="3"/>
      <c r="E94" s="217"/>
      <c r="F94" s="217"/>
      <c r="G94" s="217"/>
      <c r="H94" s="216"/>
      <c r="I94" s="216">
        <f>'Actual Cost'!I94</f>
        <v>14.254441194000002</v>
      </c>
      <c r="J94" s="216">
        <f>'Actual Cost'!J94</f>
        <v>14.127290698000001</v>
      </c>
      <c r="K94" s="216">
        <f>'Actual Cost'!K94</f>
        <v>10.36241</v>
      </c>
      <c r="L94" s="216">
        <f>'Actual Cost'!L94</f>
        <v>9.7271</v>
      </c>
      <c r="M94" s="216">
        <f>'Actual Cost'!M94</f>
        <v>7.4027557139999995</v>
      </c>
      <c r="N94" s="216">
        <v>0</v>
      </c>
    </row>
    <row r="95" spans="1:14" ht="15">
      <c r="A95" s="218" t="s">
        <v>82</v>
      </c>
      <c r="B95" s="141" t="s">
        <v>88</v>
      </c>
      <c r="D95" s="3"/>
      <c r="E95" s="217"/>
      <c r="F95" s="217"/>
      <c r="G95" s="217"/>
      <c r="H95" s="216"/>
      <c r="I95" s="216">
        <f>'Actual Cost'!I95</f>
        <v>7.007343530000001</v>
      </c>
      <c r="J95" s="216">
        <f>'Actual Cost'!J95</f>
        <v>5.994582186000001</v>
      </c>
      <c r="K95" s="216">
        <f>'Actual Cost'!K95</f>
        <v>4.724340000000001</v>
      </c>
      <c r="L95" s="216">
        <f>'Actual Cost'!L95</f>
        <v>4.43366</v>
      </c>
      <c r="M95" s="216">
        <f>'Actual Cost'!M95</f>
        <v>1.3977223380000001</v>
      </c>
      <c r="N95" s="216">
        <v>0</v>
      </c>
    </row>
    <row r="96" spans="1:14" ht="15">
      <c r="A96" s="218" t="s">
        <v>89</v>
      </c>
      <c r="B96" s="141" t="s">
        <v>90</v>
      </c>
      <c r="D96" s="3"/>
      <c r="E96" s="217"/>
      <c r="F96" s="217"/>
      <c r="G96" s="217"/>
      <c r="H96" s="216"/>
      <c r="I96" s="216">
        <f>'Actual Cost'!I96</f>
        <v>3.863840214</v>
      </c>
      <c r="J96" s="216">
        <f>'Actual Cost'!J96</f>
        <v>3.7101841080000004</v>
      </c>
      <c r="K96" s="216">
        <f>'Actual Cost'!K96</f>
        <v>3.3589599999999997</v>
      </c>
      <c r="L96" s="216">
        <f>'Actual Cost'!L96</f>
        <v>2.4976999999999996</v>
      </c>
      <c r="M96" s="216">
        <f>'Actual Cost'!M96</f>
        <v>5.210916288000001</v>
      </c>
      <c r="N96" s="216">
        <v>0</v>
      </c>
    </row>
    <row r="97" spans="1:14" ht="15">
      <c r="A97" s="218" t="s">
        <v>91</v>
      </c>
      <c r="B97" s="141" t="s">
        <v>92</v>
      </c>
      <c r="D97" s="3"/>
      <c r="E97" s="217"/>
      <c r="F97" s="217"/>
      <c r="G97" s="217"/>
      <c r="H97" s="216"/>
      <c r="I97" s="216">
        <f>'Actual Cost'!I97</f>
        <v>2.5152498860000003</v>
      </c>
      <c r="J97" s="216">
        <f>'Actual Cost'!J97</f>
        <v>2.373842772</v>
      </c>
      <c r="K97" s="216">
        <f>'Actual Cost'!K97</f>
        <v>2.3206399999999996</v>
      </c>
      <c r="L97" s="216">
        <f>'Actual Cost'!L97</f>
        <v>2.2840599999999998</v>
      </c>
      <c r="M97" s="216">
        <f>'Actual Cost'!M97</f>
        <v>4.113456</v>
      </c>
      <c r="N97" s="216">
        <v>0</v>
      </c>
    </row>
    <row r="98" spans="1:14" ht="15">
      <c r="A98" s="127" t="s">
        <v>13</v>
      </c>
      <c r="B98" s="125" t="s">
        <v>93</v>
      </c>
      <c r="D98" s="3"/>
      <c r="E98" s="217"/>
      <c r="F98" s="217"/>
      <c r="G98" s="217"/>
      <c r="H98" s="216"/>
      <c r="I98" s="216"/>
      <c r="J98" s="216"/>
      <c r="K98" s="216"/>
      <c r="L98" s="216"/>
      <c r="M98" s="216"/>
      <c r="N98" s="216"/>
    </row>
    <row r="99" spans="1:14" ht="15">
      <c r="A99" s="218" t="s">
        <v>76</v>
      </c>
      <c r="B99" s="141" t="s">
        <v>94</v>
      </c>
      <c r="D99" s="3"/>
      <c r="E99" s="217"/>
      <c r="F99" s="217"/>
      <c r="G99" s="217"/>
      <c r="H99" s="216"/>
      <c r="I99" s="216">
        <f>'Actual Cost'!I99</f>
        <v>14.033845524000002</v>
      </c>
      <c r="J99" s="216">
        <f>'Actual Cost'!J99</f>
        <v>8.344831480000002</v>
      </c>
      <c r="K99" s="216">
        <f>'Actual Cost'!K99</f>
        <v>8.04</v>
      </c>
      <c r="L99" s="216">
        <f>'Actual Cost'!L99</f>
        <v>18.57964</v>
      </c>
      <c r="M99" s="216">
        <f>'Actual Cost'!M99</f>
        <v>10.69721452</v>
      </c>
      <c r="N99" s="216">
        <f>'Actual Cost'!N99</f>
        <v>8.785206533</v>
      </c>
    </row>
    <row r="100" spans="1:14" ht="15">
      <c r="A100" s="218" t="s">
        <v>78</v>
      </c>
      <c r="B100" s="141" t="s">
        <v>95</v>
      </c>
      <c r="D100" s="3"/>
      <c r="E100" s="217"/>
      <c r="F100" s="217"/>
      <c r="G100" s="217"/>
      <c r="H100" s="216"/>
      <c r="I100" s="216">
        <f>'Actual Cost'!I100</f>
        <v>3.7707756560000005</v>
      </c>
      <c r="J100" s="216">
        <f>'Actual Cost'!J100</f>
        <v>1.434998522</v>
      </c>
      <c r="K100" s="216">
        <f>'Actual Cost'!K100</f>
        <v>1.93103</v>
      </c>
      <c r="L100" s="216">
        <f>'Actual Cost'!L100</f>
        <v>1.99688</v>
      </c>
      <c r="M100" s="216">
        <f>'Actual Cost'!M100</f>
        <v>3.4280257240000003</v>
      </c>
      <c r="N100" s="216">
        <f>'Actual Cost'!N100</f>
        <v>1.12674284354</v>
      </c>
    </row>
    <row r="101" spans="1:14" ht="15">
      <c r="A101" s="218" t="s">
        <v>80</v>
      </c>
      <c r="B101" s="141" t="s">
        <v>96</v>
      </c>
      <c r="D101" s="3"/>
      <c r="E101" s="217"/>
      <c r="F101" s="217"/>
      <c r="G101" s="217"/>
      <c r="H101" s="216"/>
      <c r="I101" s="216">
        <f>'Actual Cost'!I101</f>
        <v>6.233008352000001</v>
      </c>
      <c r="J101" s="216">
        <f>'Actual Cost'!J101</f>
        <v>4.567923762</v>
      </c>
      <c r="K101" s="216">
        <f>'Actual Cost'!K101</f>
        <v>3.3533</v>
      </c>
      <c r="L101" s="216">
        <f>'Actual Cost'!L101</f>
        <v>4.19957</v>
      </c>
      <c r="M101" s="216">
        <f>'Actual Cost'!M101</f>
        <v>2.24856217</v>
      </c>
      <c r="N101" s="216">
        <v>0</v>
      </c>
    </row>
    <row r="102" spans="1:14" ht="15">
      <c r="A102" s="218" t="s">
        <v>82</v>
      </c>
      <c r="B102" s="141" t="s">
        <v>97</v>
      </c>
      <c r="D102" s="3"/>
      <c r="E102" s="217"/>
      <c r="F102" s="217"/>
      <c r="G102" s="217"/>
      <c r="H102" s="216"/>
      <c r="I102" s="216">
        <f>'Actual Cost'!I102</f>
        <v>3.343146676</v>
      </c>
      <c r="J102" s="216">
        <f>'Actual Cost'!J102</f>
        <v>2.451080762</v>
      </c>
      <c r="K102" s="216">
        <f>'Actual Cost'!K102</f>
        <v>1.5379</v>
      </c>
      <c r="L102" s="216">
        <f>'Actual Cost'!L102</f>
        <v>3.35966</v>
      </c>
      <c r="M102" s="216">
        <f>'Actual Cost'!M102</f>
        <v>1.699840292</v>
      </c>
      <c r="N102" s="216">
        <v>0</v>
      </c>
    </row>
    <row r="103" spans="1:14" ht="15">
      <c r="A103" s="127" t="s">
        <v>19</v>
      </c>
      <c r="B103" s="125" t="s">
        <v>98</v>
      </c>
      <c r="D103" s="3"/>
      <c r="E103" s="217"/>
      <c r="F103" s="217"/>
      <c r="G103" s="217"/>
      <c r="H103" s="216"/>
      <c r="I103" s="216">
        <f>'Actual Cost'!I103</f>
        <v>28.501828526</v>
      </c>
      <c r="J103" s="216">
        <f>'Actual Cost'!J103</f>
        <v>29.817824296</v>
      </c>
      <c r="K103" s="216">
        <f>'Actual Cost'!K103</f>
        <v>44.166850000000004</v>
      </c>
      <c r="L103" s="216">
        <f>'Actual Cost'!L103</f>
        <v>52.04715</v>
      </c>
      <c r="M103" s="216">
        <f>'Actual Cost'!M103</f>
        <v>17.692010778</v>
      </c>
      <c r="N103" s="216">
        <v>0</v>
      </c>
    </row>
    <row r="104" spans="1:14" ht="15">
      <c r="A104" s="127" t="s">
        <v>21</v>
      </c>
      <c r="B104" s="125" t="s">
        <v>99</v>
      </c>
      <c r="D104" s="3"/>
      <c r="E104" s="217"/>
      <c r="F104" s="217"/>
      <c r="G104" s="217"/>
      <c r="H104" s="216"/>
      <c r="I104" s="216">
        <f>'Actual Cost'!I104</f>
        <v>0.37775187200000004</v>
      </c>
      <c r="J104" s="216">
        <f>'Actual Cost'!J104</f>
        <v>0.37138323800000006</v>
      </c>
      <c r="K104" s="216">
        <f>'Actual Cost'!K104</f>
        <v>0.33037</v>
      </c>
      <c r="L104" s="216">
        <f>'Actual Cost'!L104</f>
        <v>0.48527</v>
      </c>
      <c r="M104" s="216">
        <f>'Actual Cost'!M104</f>
        <v>0.8212504459999999</v>
      </c>
      <c r="N104" s="216">
        <v>0</v>
      </c>
    </row>
    <row r="105" spans="1:14" ht="15">
      <c r="A105" s="127" t="s">
        <v>23</v>
      </c>
      <c r="B105" s="125" t="s">
        <v>100</v>
      </c>
      <c r="D105" s="3"/>
      <c r="E105" s="217"/>
      <c r="F105" s="217"/>
      <c r="G105" s="217"/>
      <c r="H105" s="216"/>
      <c r="I105" s="216">
        <f>'Actual Cost'!I105</f>
        <v>76.951820782</v>
      </c>
      <c r="J105" s="216">
        <v>0</v>
      </c>
      <c r="K105" s="216">
        <v>116.3</v>
      </c>
      <c r="L105" s="216">
        <v>0</v>
      </c>
      <c r="M105" s="216">
        <v>0</v>
      </c>
      <c r="N105" s="216">
        <v>0</v>
      </c>
    </row>
    <row r="106" spans="1:14" ht="15">
      <c r="A106" s="127" t="s">
        <v>25</v>
      </c>
      <c r="B106" s="125" t="s">
        <v>101</v>
      </c>
      <c r="D106" s="3"/>
      <c r="E106" s="217"/>
      <c r="F106" s="217"/>
      <c r="G106" s="217"/>
      <c r="H106" s="216"/>
      <c r="I106" s="216"/>
      <c r="J106" s="216"/>
      <c r="K106" s="216"/>
      <c r="L106" s="216"/>
      <c r="M106" s="216"/>
      <c r="N106" s="216"/>
    </row>
    <row r="107" spans="1:14" ht="15">
      <c r="A107" s="218" t="s">
        <v>76</v>
      </c>
      <c r="B107" s="141" t="s">
        <v>102</v>
      </c>
      <c r="D107" s="3"/>
      <c r="E107" s="217"/>
      <c r="F107" s="217"/>
      <c r="G107" s="217"/>
      <c r="H107" s="216"/>
      <c r="I107" s="216"/>
      <c r="J107" s="216"/>
      <c r="K107" s="216"/>
      <c r="L107" s="216"/>
      <c r="M107" s="216"/>
      <c r="N107" s="216"/>
    </row>
    <row r="108" spans="1:14" ht="15">
      <c r="A108" s="218"/>
      <c r="B108" s="141" t="s">
        <v>103</v>
      </c>
      <c r="D108" s="3"/>
      <c r="E108" s="217"/>
      <c r="F108" s="217"/>
      <c r="G108" s="217"/>
      <c r="H108" s="216"/>
      <c r="I108" s="216"/>
      <c r="J108" s="216"/>
      <c r="K108" s="216"/>
      <c r="L108" s="216"/>
      <c r="M108" s="216"/>
      <c r="N108" s="216"/>
    </row>
    <row r="109" spans="1:14" ht="15">
      <c r="A109" s="218" t="s">
        <v>78</v>
      </c>
      <c r="B109" s="141" t="s">
        <v>104</v>
      </c>
      <c r="D109" s="3"/>
      <c r="E109" s="217"/>
      <c r="F109" s="217"/>
      <c r="G109" s="217"/>
      <c r="H109" s="216"/>
      <c r="I109" s="216"/>
      <c r="J109" s="216"/>
      <c r="K109" s="216"/>
      <c r="L109" s="216"/>
      <c r="M109" s="216"/>
      <c r="N109" s="216"/>
    </row>
    <row r="110" spans="1:14" ht="15">
      <c r="A110" s="218" t="s">
        <v>80</v>
      </c>
      <c r="B110" s="141" t="s">
        <v>105</v>
      </c>
      <c r="D110" s="3"/>
      <c r="E110" s="217"/>
      <c r="F110" s="217"/>
      <c r="G110" s="217"/>
      <c r="H110" s="216"/>
      <c r="I110" s="216"/>
      <c r="J110" s="216"/>
      <c r="K110" s="216"/>
      <c r="L110" s="216"/>
      <c r="M110" s="216"/>
      <c r="N110" s="216"/>
    </row>
    <row r="111" spans="1:14" ht="15">
      <c r="A111" s="218" t="s">
        <v>82</v>
      </c>
      <c r="B111" s="141" t="s">
        <v>106</v>
      </c>
      <c r="D111" s="3"/>
      <c r="E111" s="217"/>
      <c r="F111" s="217"/>
      <c r="G111" s="217"/>
      <c r="H111" s="216"/>
      <c r="I111" s="216"/>
      <c r="J111" s="216"/>
      <c r="K111" s="216"/>
      <c r="L111" s="216"/>
      <c r="M111" s="216"/>
      <c r="N111" s="216"/>
    </row>
    <row r="112" spans="1:14" ht="15">
      <c r="A112" s="218" t="s">
        <v>89</v>
      </c>
      <c r="B112" s="141" t="s">
        <v>107</v>
      </c>
      <c r="D112" s="3"/>
      <c r="E112" s="217"/>
      <c r="F112" s="217"/>
      <c r="G112" s="217"/>
      <c r="H112" s="216"/>
      <c r="I112" s="216"/>
      <c r="J112" s="216"/>
      <c r="K112" s="216"/>
      <c r="L112" s="216"/>
      <c r="M112" s="216"/>
      <c r="N112" s="216"/>
    </row>
    <row r="113" spans="1:14" ht="15">
      <c r="A113" s="218" t="s">
        <v>91</v>
      </c>
      <c r="B113" s="141" t="s">
        <v>108</v>
      </c>
      <c r="D113" s="3"/>
      <c r="E113" s="217"/>
      <c r="F113" s="217"/>
      <c r="G113" s="217"/>
      <c r="H113" s="216"/>
      <c r="I113" s="216"/>
      <c r="J113" s="216"/>
      <c r="K113" s="216"/>
      <c r="L113" s="216"/>
      <c r="M113" s="216"/>
      <c r="N113" s="216"/>
    </row>
    <row r="114" spans="1:14" ht="15">
      <c r="A114" s="218" t="s">
        <v>109</v>
      </c>
      <c r="B114" s="141" t="s">
        <v>110</v>
      </c>
      <c r="D114" s="3"/>
      <c r="E114" s="217"/>
      <c r="F114" s="217"/>
      <c r="G114" s="217"/>
      <c r="H114" s="216"/>
      <c r="I114" s="216"/>
      <c r="J114" s="216"/>
      <c r="K114" s="216"/>
      <c r="L114" s="216"/>
      <c r="M114" s="216"/>
      <c r="N114" s="216"/>
    </row>
    <row r="115" spans="1:14" ht="15">
      <c r="A115" s="127" t="s">
        <v>42</v>
      </c>
      <c r="B115" s="125" t="s">
        <v>111</v>
      </c>
      <c r="D115" s="3"/>
      <c r="E115" s="217"/>
      <c r="F115" s="217"/>
      <c r="G115" s="217"/>
      <c r="H115" s="216"/>
      <c r="I115" s="216">
        <f>'Actual Cost'!I115</f>
        <v>142.62982000000002</v>
      </c>
      <c r="J115" s="216">
        <f>'Actual Cost'!J115</f>
        <v>65.48868200000001</v>
      </c>
      <c r="K115" s="216">
        <f>'Actual Cost'!K115</f>
        <v>107.23</v>
      </c>
      <c r="L115" s="216">
        <f>'Actual Cost'!L115</f>
        <v>54.10461534000001</v>
      </c>
      <c r="M115" s="216">
        <f>'Actual Cost'!M115</f>
        <v>239.740675716</v>
      </c>
      <c r="N115" s="216">
        <f>'Actual Cost'!N115</f>
        <v>0</v>
      </c>
    </row>
    <row r="116" spans="1:14" ht="15">
      <c r="A116" s="3"/>
      <c r="B116" s="141" t="s">
        <v>112</v>
      </c>
      <c r="D116" s="3"/>
      <c r="E116" s="217"/>
      <c r="F116" s="217"/>
      <c r="G116" s="217"/>
      <c r="H116" s="216"/>
      <c r="I116" s="216"/>
      <c r="J116" s="216"/>
      <c r="K116" s="216"/>
      <c r="L116" s="216"/>
      <c r="M116" s="216"/>
      <c r="N116" s="216"/>
    </row>
    <row r="117" spans="1:14" ht="15">
      <c r="A117" s="3"/>
      <c r="B117" s="141" t="s">
        <v>113</v>
      </c>
      <c r="D117" s="3"/>
      <c r="E117" s="217"/>
      <c r="F117" s="217"/>
      <c r="G117" s="217"/>
      <c r="H117" s="216"/>
      <c r="I117" s="216"/>
      <c r="J117" s="216"/>
      <c r="K117" s="216"/>
      <c r="L117" s="216"/>
      <c r="M117" s="216"/>
      <c r="N117" s="216"/>
    </row>
    <row r="118" spans="1:14" ht="15">
      <c r="A118" s="3"/>
      <c r="B118" s="141" t="s">
        <v>114</v>
      </c>
      <c r="D118" s="3"/>
      <c r="E118" s="217"/>
      <c r="F118" s="217"/>
      <c r="G118" s="217"/>
      <c r="H118" s="216"/>
      <c r="I118" s="216"/>
      <c r="J118" s="216"/>
      <c r="K118" s="216"/>
      <c r="L118" s="216"/>
      <c r="M118" s="216"/>
      <c r="N118" s="216"/>
    </row>
    <row r="119" spans="1:14" ht="15">
      <c r="A119" s="3"/>
      <c r="B119" s="141" t="s">
        <v>115</v>
      </c>
      <c r="D119" s="3"/>
      <c r="E119" s="217"/>
      <c r="F119" s="217"/>
      <c r="G119" s="217"/>
      <c r="H119" s="216"/>
      <c r="I119" s="216"/>
      <c r="J119" s="216"/>
      <c r="K119" s="216"/>
      <c r="L119" s="216"/>
      <c r="M119" s="216"/>
      <c r="N119" s="216"/>
    </row>
    <row r="120" spans="1:14" ht="15">
      <c r="A120" s="3"/>
      <c r="B120" s="141" t="s">
        <v>116</v>
      </c>
      <c r="D120" s="3"/>
      <c r="E120" s="217"/>
      <c r="F120" s="217"/>
      <c r="G120" s="217"/>
      <c r="H120" s="216"/>
      <c r="I120" s="216"/>
      <c r="J120" s="216"/>
      <c r="K120" s="216"/>
      <c r="L120" s="216"/>
      <c r="M120" s="216"/>
      <c r="N120" s="216"/>
    </row>
    <row r="121" spans="1:14" ht="15">
      <c r="A121" s="3"/>
      <c r="B121" s="141" t="s">
        <v>117</v>
      </c>
      <c r="D121" s="3"/>
      <c r="E121" s="217"/>
      <c r="F121" s="217"/>
      <c r="G121" s="217"/>
      <c r="H121" s="216"/>
      <c r="I121" s="216"/>
      <c r="J121" s="216"/>
      <c r="K121" s="216"/>
      <c r="L121" s="216"/>
      <c r="M121" s="216"/>
      <c r="N121" s="216"/>
    </row>
    <row r="122" spans="1:14" ht="15">
      <c r="A122" s="3"/>
      <c r="B122" s="141" t="s">
        <v>118</v>
      </c>
      <c r="D122" s="3"/>
      <c r="E122" s="217"/>
      <c r="F122" s="217"/>
      <c r="G122" s="217"/>
      <c r="H122" s="216"/>
      <c r="I122" s="216"/>
      <c r="J122" s="216"/>
      <c r="K122" s="216"/>
      <c r="L122" s="216"/>
      <c r="M122" s="216"/>
      <c r="N122" s="216"/>
    </row>
    <row r="123" spans="1:14" ht="15">
      <c r="A123" s="3"/>
      <c r="B123" s="141" t="s">
        <v>119</v>
      </c>
      <c r="D123" s="3"/>
      <c r="E123" s="217"/>
      <c r="F123" s="217"/>
      <c r="G123" s="217"/>
      <c r="H123" s="216"/>
      <c r="I123" s="216"/>
      <c r="J123" s="216"/>
      <c r="K123" s="216"/>
      <c r="L123" s="216"/>
      <c r="M123" s="216"/>
      <c r="N123" s="216"/>
    </row>
    <row r="124" spans="1:14" ht="15">
      <c r="A124" s="3"/>
      <c r="B124" s="141" t="s">
        <v>120</v>
      </c>
      <c r="D124" s="3"/>
      <c r="E124" s="217"/>
      <c r="F124" s="217"/>
      <c r="G124" s="217"/>
      <c r="H124" s="216"/>
      <c r="I124" s="216"/>
      <c r="J124" s="216"/>
      <c r="K124" s="216"/>
      <c r="L124" s="216"/>
      <c r="M124" s="216"/>
      <c r="N124" s="216"/>
    </row>
    <row r="125" spans="1:14" ht="15">
      <c r="A125" s="3"/>
      <c r="B125" s="141" t="s">
        <v>121</v>
      </c>
      <c r="D125" s="3"/>
      <c r="E125" s="217"/>
      <c r="F125" s="217"/>
      <c r="G125" s="217"/>
      <c r="H125" s="216"/>
      <c r="I125" s="216"/>
      <c r="J125" s="216"/>
      <c r="K125" s="216"/>
      <c r="L125" s="216"/>
      <c r="M125" s="216"/>
      <c r="N125" s="216"/>
    </row>
    <row r="126" spans="1:14" ht="15">
      <c r="A126" s="3"/>
      <c r="B126" s="141" t="s">
        <v>122</v>
      </c>
      <c r="D126" s="3"/>
      <c r="E126" s="217"/>
      <c r="F126" s="217"/>
      <c r="G126" s="217"/>
      <c r="H126" s="216"/>
      <c r="I126" s="216"/>
      <c r="J126" s="216"/>
      <c r="K126" s="216"/>
      <c r="L126" s="216"/>
      <c r="M126" s="216"/>
      <c r="N126" s="216"/>
    </row>
    <row r="127" spans="1:14" ht="15">
      <c r="A127" s="3"/>
      <c r="B127" s="141" t="s">
        <v>123</v>
      </c>
      <c r="D127" s="3"/>
      <c r="E127" s="217"/>
      <c r="F127" s="217"/>
      <c r="G127" s="217"/>
      <c r="H127" s="216"/>
      <c r="I127" s="216"/>
      <c r="J127" s="216"/>
      <c r="K127" s="216"/>
      <c r="L127" s="216"/>
      <c r="M127" s="216"/>
      <c r="N127" s="216"/>
    </row>
    <row r="128" spans="1:14" ht="15">
      <c r="A128" s="3"/>
      <c r="B128" s="141" t="s">
        <v>124</v>
      </c>
      <c r="D128" s="3"/>
      <c r="E128" s="217"/>
      <c r="F128" s="217"/>
      <c r="G128" s="217"/>
      <c r="H128" s="216"/>
      <c r="I128" s="216"/>
      <c r="J128" s="216"/>
      <c r="K128" s="216"/>
      <c r="L128" s="216"/>
      <c r="M128" s="216"/>
      <c r="N128" s="216"/>
    </row>
    <row r="129" spans="1:14" ht="15">
      <c r="A129" s="3"/>
      <c r="B129" s="81"/>
      <c r="D129" s="3"/>
      <c r="E129" s="217"/>
      <c r="F129" s="217"/>
      <c r="G129" s="217"/>
      <c r="H129" s="216"/>
      <c r="I129" s="216"/>
      <c r="J129" s="216"/>
      <c r="K129" s="216"/>
      <c r="L129" s="216"/>
      <c r="M129" s="216"/>
      <c r="N129" s="216"/>
    </row>
    <row r="130" spans="1:14" ht="15.75">
      <c r="A130" s="126">
        <v>10</v>
      </c>
      <c r="B130" s="124" t="s">
        <v>125</v>
      </c>
      <c r="D130" s="3"/>
      <c r="E130" s="217"/>
      <c r="F130" s="217"/>
      <c r="G130" s="217"/>
      <c r="H130" s="216"/>
      <c r="I130" s="216">
        <f>'Actual Cost'!I130</f>
        <v>369.0534171982501</v>
      </c>
      <c r="J130" s="216">
        <f>'Actual Cost'!J130</f>
        <v>405.0925520834559</v>
      </c>
      <c r="K130" s="216">
        <f>'Actual Cost'!K130</f>
        <v>486.52197041671997</v>
      </c>
      <c r="L130" s="216">
        <f>'Actual Cost'!L130</f>
        <v>241.85419</v>
      </c>
      <c r="M130" s="216">
        <f>'Actual Cost'!M130</f>
        <v>222.859786177</v>
      </c>
      <c r="N130" s="216">
        <f>'Actual Cost'!N130</f>
        <v>0</v>
      </c>
    </row>
    <row r="131" spans="1:14" ht="15">
      <c r="A131" s="3"/>
      <c r="B131" s="81"/>
      <c r="D131" s="3"/>
      <c r="E131" s="217"/>
      <c r="F131" s="217"/>
      <c r="G131" s="217"/>
      <c r="H131" s="216"/>
      <c r="I131" s="216"/>
      <c r="J131" s="216"/>
      <c r="K131" s="216"/>
      <c r="L131" s="216"/>
      <c r="M131" s="216"/>
      <c r="N131" s="216"/>
    </row>
    <row r="132" spans="1:14" ht="15.75">
      <c r="A132" s="126">
        <v>11</v>
      </c>
      <c r="B132" s="124" t="s">
        <v>126</v>
      </c>
      <c r="D132" s="3"/>
      <c r="E132" s="217"/>
      <c r="F132" s="217"/>
      <c r="G132" s="217"/>
      <c r="H132" s="216"/>
      <c r="I132" s="216"/>
      <c r="J132" s="216"/>
      <c r="K132" s="216"/>
      <c r="L132" s="216"/>
      <c r="M132" s="216"/>
      <c r="N132" s="216"/>
    </row>
    <row r="133" spans="1:14" ht="15">
      <c r="A133" s="127" t="s">
        <v>8</v>
      </c>
      <c r="B133" s="125" t="s">
        <v>127</v>
      </c>
      <c r="D133" s="3"/>
      <c r="E133" s="217"/>
      <c r="F133" s="217"/>
      <c r="G133" s="217"/>
      <c r="H133" s="216"/>
      <c r="I133" s="216"/>
      <c r="J133" s="216"/>
      <c r="K133" s="216"/>
      <c r="L133" s="216"/>
      <c r="M133" s="216"/>
      <c r="N133" s="216"/>
    </row>
    <row r="134" spans="1:14" ht="63.75">
      <c r="A134" s="218"/>
      <c r="B134" s="141" t="s">
        <v>128</v>
      </c>
      <c r="D134" s="3"/>
      <c r="E134" s="217"/>
      <c r="F134" s="217"/>
      <c r="G134" s="217"/>
      <c r="H134" s="216"/>
      <c r="I134" s="216">
        <v>0</v>
      </c>
      <c r="J134" s="216">
        <f>'Actual Cost'!J134*(0.3+(0.6*(Indices!$D$166/Indices!$CF$39)+(0.1*(Indices!$D$169/Indices!$CF$42))))</f>
        <v>584.1422466169673</v>
      </c>
      <c r="K134" s="216">
        <f>'Actual Cost'!K134*(0.3+(0.6*(Indices!$D$166/Indices!$CI$39)+(0.1*(Indices!$D$169/Indices!$CI$42))))</f>
        <v>727.789452427744</v>
      </c>
      <c r="L134" s="216">
        <v>0</v>
      </c>
      <c r="M134" s="216">
        <v>0</v>
      </c>
      <c r="N134" s="216">
        <v>0</v>
      </c>
    </row>
    <row r="135" spans="1:14" ht="15">
      <c r="A135" s="218"/>
      <c r="B135" s="141" t="s">
        <v>129</v>
      </c>
      <c r="D135" s="3"/>
      <c r="E135" s="217"/>
      <c r="F135" s="217"/>
      <c r="G135" s="217"/>
      <c r="H135" s="216"/>
      <c r="I135" s="216"/>
      <c r="J135" s="216"/>
      <c r="K135" s="216"/>
      <c r="L135" s="216"/>
      <c r="M135" s="216"/>
      <c r="N135" s="216"/>
    </row>
    <row r="136" spans="1:14" ht="15">
      <c r="A136" s="218" t="s">
        <v>76</v>
      </c>
      <c r="B136" s="141" t="s">
        <v>130</v>
      </c>
      <c r="D136" s="3"/>
      <c r="E136" s="217"/>
      <c r="F136" s="217"/>
      <c r="G136" s="217"/>
      <c r="H136" s="216"/>
      <c r="I136" s="216"/>
      <c r="J136" s="216"/>
      <c r="K136" s="216"/>
      <c r="L136" s="216"/>
      <c r="M136" s="216"/>
      <c r="N136" s="216"/>
    </row>
    <row r="137" spans="1:14" ht="15">
      <c r="A137" s="218" t="s">
        <v>78</v>
      </c>
      <c r="B137" s="141" t="s">
        <v>131</v>
      </c>
      <c r="D137" s="3"/>
      <c r="E137" s="217"/>
      <c r="F137" s="217"/>
      <c r="G137" s="217"/>
      <c r="H137" s="216"/>
      <c r="I137" s="216"/>
      <c r="J137" s="216"/>
      <c r="K137" s="216"/>
      <c r="L137" s="216"/>
      <c r="M137" s="216"/>
      <c r="N137" s="216"/>
    </row>
    <row r="138" spans="1:14" ht="15">
      <c r="A138" s="218" t="s">
        <v>80</v>
      </c>
      <c r="B138" s="141" t="s">
        <v>132</v>
      </c>
      <c r="D138" s="3"/>
      <c r="E138" s="217"/>
      <c r="F138" s="217"/>
      <c r="G138" s="217"/>
      <c r="H138" s="216"/>
      <c r="I138" s="216"/>
      <c r="J138" s="216"/>
      <c r="K138" s="216"/>
      <c r="L138" s="216"/>
      <c r="M138" s="216"/>
      <c r="N138" s="216"/>
    </row>
    <row r="139" spans="1:14" ht="15">
      <c r="A139" s="218" t="s">
        <v>82</v>
      </c>
      <c r="B139" s="141" t="s">
        <v>133</v>
      </c>
      <c r="D139" s="3"/>
      <c r="E139" s="217"/>
      <c r="F139" s="217"/>
      <c r="G139" s="217"/>
      <c r="H139" s="216"/>
      <c r="I139" s="216"/>
      <c r="J139" s="216"/>
      <c r="K139" s="216"/>
      <c r="L139" s="216"/>
      <c r="M139" s="216"/>
      <c r="N139" s="216"/>
    </row>
    <row r="140" spans="1:14" ht="15">
      <c r="A140" s="218" t="s">
        <v>89</v>
      </c>
      <c r="B140" s="141" t="s">
        <v>134</v>
      </c>
      <c r="D140" s="3"/>
      <c r="E140" s="217"/>
      <c r="F140" s="217"/>
      <c r="G140" s="217"/>
      <c r="H140" s="216"/>
      <c r="I140" s="216"/>
      <c r="J140" s="216"/>
      <c r="K140" s="216"/>
      <c r="L140" s="216"/>
      <c r="M140" s="216"/>
      <c r="N140" s="216"/>
    </row>
    <row r="141" spans="1:14" ht="15">
      <c r="A141" s="3"/>
      <c r="B141" s="81"/>
      <c r="D141" s="3"/>
      <c r="E141" s="217"/>
      <c r="F141" s="217"/>
      <c r="G141" s="217"/>
      <c r="H141" s="216"/>
      <c r="I141" s="216"/>
      <c r="J141" s="216"/>
      <c r="K141" s="216"/>
      <c r="L141" s="216"/>
      <c r="M141" s="216"/>
      <c r="N141" s="216"/>
    </row>
    <row r="142" spans="1:14" ht="15">
      <c r="A142" s="127" t="s">
        <v>11</v>
      </c>
      <c r="B142" s="125" t="s">
        <v>135</v>
      </c>
      <c r="D142" s="3"/>
      <c r="E142" s="217"/>
      <c r="F142" s="217"/>
      <c r="G142" s="217"/>
      <c r="H142" s="216"/>
      <c r="I142" s="216"/>
      <c r="J142" s="216"/>
      <c r="K142" s="216"/>
      <c r="L142" s="216"/>
      <c r="M142" s="216"/>
      <c r="N142" s="216"/>
    </row>
    <row r="143" spans="1:14" ht="63.75">
      <c r="A143" s="218"/>
      <c r="B143" s="141" t="s">
        <v>128</v>
      </c>
      <c r="D143" s="3"/>
      <c r="E143" s="217"/>
      <c r="F143" s="217"/>
      <c r="G143" s="217"/>
      <c r="H143" s="216"/>
      <c r="I143" s="216">
        <f>'Actual Cost'!I143*(0.15+(0.6*(Indices!$D$166/Indices!$CI$39)+(0.15*(Indices!$D$153/Indices!$CI$72)+(0.1*(Indices!$D$169/Indices!$CI$42)))))</f>
        <v>276.3165671124639</v>
      </c>
      <c r="J143" s="216">
        <f>'Actual Cost'!J143*(0.15+(0.6*(Indices!$D$166/Indices!$CI$39)+(0.15*(Indices!$D$153/Indices!$CI$72)+(0.1*(Indices!$D$169/Indices!$CI$42)))))</f>
        <v>231.8865082110176</v>
      </c>
      <c r="K143" s="216">
        <f>'Actual Cost'!K143*(0.15+(0.6*(Indices!$D$166/Indices!$CI$39)+(0.15*(Indices!$D$153/Indices!$CI$72)+(0.1*(Indices!$D$169/Indices!$CI$42)))))</f>
        <v>530.5055960467746</v>
      </c>
      <c r="L143" s="216">
        <f>'Actual Cost'!L143*(0.15+(0.6*(Indices!$D$166/Indices!$CI$39)+(0.15*(Indices!$D$153/Indices!$CI$72)+(0.1*(Indices!$D$169/Indices!$CI$42)))))</f>
        <v>407.2392617259054</v>
      </c>
      <c r="M143" s="216">
        <v>0</v>
      </c>
      <c r="N143" s="216">
        <v>0</v>
      </c>
    </row>
    <row r="144" spans="1:14" ht="15">
      <c r="A144" s="218"/>
      <c r="B144" s="141" t="s">
        <v>136</v>
      </c>
      <c r="D144" s="3"/>
      <c r="E144" s="217"/>
      <c r="F144" s="217"/>
      <c r="G144" s="217"/>
      <c r="H144" s="216"/>
      <c r="I144" s="216"/>
      <c r="J144" s="216"/>
      <c r="K144" s="216"/>
      <c r="L144" s="216"/>
      <c r="M144" s="216"/>
      <c r="N144" s="216"/>
    </row>
    <row r="145" spans="1:14" ht="15">
      <c r="A145" s="218" t="s">
        <v>76</v>
      </c>
      <c r="B145" s="141" t="s">
        <v>130</v>
      </c>
      <c r="D145" s="3"/>
      <c r="E145" s="217"/>
      <c r="F145" s="217"/>
      <c r="G145" s="217"/>
      <c r="H145" s="216"/>
      <c r="I145" s="216"/>
      <c r="J145" s="216"/>
      <c r="K145" s="216"/>
      <c r="L145" s="216"/>
      <c r="M145" s="216"/>
      <c r="N145" s="216"/>
    </row>
    <row r="146" spans="1:14" ht="15">
      <c r="A146" s="218" t="s">
        <v>78</v>
      </c>
      <c r="B146" s="141" t="s">
        <v>131</v>
      </c>
      <c r="D146" s="3"/>
      <c r="E146" s="217"/>
      <c r="F146" s="217"/>
      <c r="G146" s="217"/>
      <c r="H146" s="216"/>
      <c r="I146" s="216"/>
      <c r="J146" s="216"/>
      <c r="K146" s="216"/>
      <c r="L146" s="216"/>
      <c r="M146" s="216"/>
      <c r="N146" s="216"/>
    </row>
    <row r="147" spans="1:14" ht="15">
      <c r="A147" s="218" t="s">
        <v>80</v>
      </c>
      <c r="B147" s="141" t="s">
        <v>137</v>
      </c>
      <c r="D147" s="3"/>
      <c r="E147" s="217"/>
      <c r="F147" s="217"/>
      <c r="G147" s="217"/>
      <c r="H147" s="216"/>
      <c r="I147" s="216"/>
      <c r="J147" s="216"/>
      <c r="K147" s="216"/>
      <c r="L147" s="216"/>
      <c r="M147" s="216"/>
      <c r="N147" s="216"/>
    </row>
    <row r="148" spans="1:14" ht="15">
      <c r="A148" s="218" t="s">
        <v>82</v>
      </c>
      <c r="B148" s="141" t="s">
        <v>138</v>
      </c>
      <c r="D148" s="3"/>
      <c r="E148" s="217"/>
      <c r="F148" s="217"/>
      <c r="G148" s="217"/>
      <c r="H148" s="216"/>
      <c r="I148" s="216"/>
      <c r="J148" s="216"/>
      <c r="K148" s="216"/>
      <c r="L148" s="216"/>
      <c r="M148" s="216"/>
      <c r="N148" s="216"/>
    </row>
    <row r="149" spans="1:14" ht="15">
      <c r="A149" s="218" t="s">
        <v>89</v>
      </c>
      <c r="B149" s="141" t="s">
        <v>139</v>
      </c>
      <c r="D149" s="3"/>
      <c r="E149" s="217"/>
      <c r="F149" s="217"/>
      <c r="G149" s="217"/>
      <c r="H149" s="216"/>
      <c r="I149" s="216"/>
      <c r="J149" s="216"/>
      <c r="K149" s="216"/>
      <c r="L149" s="216"/>
      <c r="M149" s="216"/>
      <c r="N149" s="216"/>
    </row>
    <row r="150" spans="1:14" ht="15">
      <c r="A150" s="218" t="s">
        <v>91</v>
      </c>
      <c r="B150" s="141" t="s">
        <v>140</v>
      </c>
      <c r="D150" s="3"/>
      <c r="E150" s="217"/>
      <c r="F150" s="217"/>
      <c r="G150" s="217"/>
      <c r="H150" s="216"/>
      <c r="I150" s="216"/>
      <c r="J150" s="216"/>
      <c r="K150" s="216"/>
      <c r="L150" s="216"/>
      <c r="M150" s="216"/>
      <c r="N150" s="216"/>
    </row>
    <row r="151" spans="1:14" ht="15">
      <c r="A151" s="3"/>
      <c r="B151" s="81"/>
      <c r="D151" s="3"/>
      <c r="E151" s="217"/>
      <c r="F151" s="217"/>
      <c r="G151" s="217"/>
      <c r="H151" s="216"/>
      <c r="I151" s="216"/>
      <c r="J151" s="216"/>
      <c r="K151" s="216"/>
      <c r="L151" s="216"/>
      <c r="M151" s="216"/>
      <c r="N151" s="216"/>
    </row>
    <row r="152" spans="1:14" ht="15">
      <c r="A152" s="127" t="s">
        <v>13</v>
      </c>
      <c r="B152" s="125" t="s">
        <v>141</v>
      </c>
      <c r="D152" s="3"/>
      <c r="E152" s="217"/>
      <c r="F152" s="217"/>
      <c r="G152" s="217"/>
      <c r="H152" s="216"/>
      <c r="I152" s="216"/>
      <c r="J152" s="216"/>
      <c r="K152" s="216"/>
      <c r="L152" s="216"/>
      <c r="M152" s="216"/>
      <c r="N152" s="216"/>
    </row>
    <row r="153" spans="1:14" ht="63.75">
      <c r="A153" s="218"/>
      <c r="B153" s="141" t="s">
        <v>128</v>
      </c>
      <c r="D153" s="3"/>
      <c r="E153" s="217"/>
      <c r="F153" s="217"/>
      <c r="G153" s="217"/>
      <c r="H153" s="216"/>
      <c r="I153" s="216"/>
      <c r="J153" s="216"/>
      <c r="K153" s="216">
        <f>'Actual Cost'!K153*(0.3+(0.6*(Indices!$D$166/Indices!$CI$39)+(0.1*(Indices!$D$169/Indices!$CI$42))))</f>
        <v>136.25716029866737</v>
      </c>
      <c r="L153" s="216">
        <f>'Actual Cost'!L153*(0.3+(0.6*(Indices!$D$166/Indices!$CI$39)+(0.1*(Indices!$D$169/Indices!$CI$42))))</f>
        <v>0</v>
      </c>
      <c r="M153" s="216">
        <f>'Actual Cost'!M153*(0.3+(0.6*(Indices!$D$166/Indices!$AK$39)+(0.1*(Indices!$D$169/Indices!$AK$42))))</f>
        <v>123.97723675338838</v>
      </c>
      <c r="N153" s="216"/>
    </row>
    <row r="154" spans="1:14" ht="15">
      <c r="A154" s="218"/>
      <c r="B154" s="141" t="s">
        <v>142</v>
      </c>
      <c r="D154" s="3"/>
      <c r="E154" s="217"/>
      <c r="F154" s="217"/>
      <c r="G154" s="217"/>
      <c r="H154" s="216"/>
      <c r="I154" s="216"/>
      <c r="J154" s="216"/>
      <c r="K154" s="216"/>
      <c r="L154" s="216"/>
      <c r="M154" s="216"/>
      <c r="N154" s="216"/>
    </row>
    <row r="155" spans="1:14" ht="15">
      <c r="A155" s="218" t="s">
        <v>76</v>
      </c>
      <c r="B155" s="141" t="s">
        <v>130</v>
      </c>
      <c r="D155" s="3"/>
      <c r="E155" s="217"/>
      <c r="F155" s="217"/>
      <c r="G155" s="217"/>
      <c r="H155" s="216"/>
      <c r="I155" s="216"/>
      <c r="J155" s="216"/>
      <c r="K155" s="216"/>
      <c r="L155" s="216"/>
      <c r="M155" s="216"/>
      <c r="N155" s="216"/>
    </row>
    <row r="156" spans="1:14" ht="15">
      <c r="A156" s="218" t="s">
        <v>78</v>
      </c>
      <c r="B156" s="141" t="s">
        <v>131</v>
      </c>
      <c r="D156" s="3"/>
      <c r="E156" s="217"/>
      <c r="F156" s="217"/>
      <c r="G156" s="217"/>
      <c r="H156" s="216"/>
      <c r="I156" s="216"/>
      <c r="J156" s="216"/>
      <c r="K156" s="216"/>
      <c r="L156" s="216"/>
      <c r="M156" s="216"/>
      <c r="N156" s="216"/>
    </row>
    <row r="157" spans="1:14" ht="15">
      <c r="A157" s="218" t="s">
        <v>80</v>
      </c>
      <c r="B157" s="141" t="s">
        <v>143</v>
      </c>
      <c r="D157" s="3"/>
      <c r="E157" s="217"/>
      <c r="F157" s="217"/>
      <c r="G157" s="217"/>
      <c r="H157" s="216"/>
      <c r="I157" s="216"/>
      <c r="J157" s="216"/>
      <c r="K157" s="216"/>
      <c r="L157" s="216"/>
      <c r="M157" s="216"/>
      <c r="N157" s="216"/>
    </row>
    <row r="158" spans="1:14" ht="15">
      <c r="A158" s="218" t="s">
        <v>82</v>
      </c>
      <c r="B158" s="141" t="s">
        <v>144</v>
      </c>
      <c r="D158" s="3"/>
      <c r="E158" s="217"/>
      <c r="F158" s="217"/>
      <c r="G158" s="217"/>
      <c r="H158" s="216"/>
      <c r="I158" s="216"/>
      <c r="J158" s="216"/>
      <c r="K158" s="216"/>
      <c r="L158" s="216"/>
      <c r="M158" s="216"/>
      <c r="N158" s="216"/>
    </row>
    <row r="159" spans="1:14" ht="15">
      <c r="A159" s="218" t="s">
        <v>89</v>
      </c>
      <c r="B159" s="141" t="s">
        <v>145</v>
      </c>
      <c r="D159" s="3"/>
      <c r="E159" s="217"/>
      <c r="F159" s="217"/>
      <c r="G159" s="217"/>
      <c r="H159" s="216"/>
      <c r="I159" s="216"/>
      <c r="J159" s="216"/>
      <c r="K159" s="216"/>
      <c r="L159" s="216"/>
      <c r="M159" s="216"/>
      <c r="N159" s="216"/>
    </row>
    <row r="160" spans="1:14" ht="15">
      <c r="A160" s="3"/>
      <c r="B160" s="81"/>
      <c r="D160" s="3"/>
      <c r="E160" s="217"/>
      <c r="F160" s="217"/>
      <c r="G160" s="217"/>
      <c r="H160" s="216"/>
      <c r="I160" s="216"/>
      <c r="J160" s="216"/>
      <c r="K160" s="216"/>
      <c r="L160" s="216"/>
      <c r="M160" s="216"/>
      <c r="N160" s="216"/>
    </row>
    <row r="161" spans="1:14" ht="15.75">
      <c r="A161" s="126">
        <v>12</v>
      </c>
      <c r="B161" s="124" t="s">
        <v>146</v>
      </c>
      <c r="D161" s="3"/>
      <c r="E161" s="217"/>
      <c r="F161" s="217"/>
      <c r="G161" s="217"/>
      <c r="H161" s="216"/>
      <c r="I161" s="216"/>
      <c r="J161" s="216"/>
      <c r="K161" s="216"/>
      <c r="L161" s="216"/>
      <c r="M161" s="216"/>
      <c r="N161" s="216"/>
    </row>
    <row r="162" spans="1:14" ht="15">
      <c r="A162" s="3"/>
      <c r="B162" s="81"/>
      <c r="D162" s="3"/>
      <c r="E162" s="217"/>
      <c r="F162" s="217"/>
      <c r="G162" s="217"/>
      <c r="H162" s="216"/>
      <c r="I162" s="216"/>
      <c r="J162" s="216"/>
      <c r="K162" s="216"/>
      <c r="L162" s="216"/>
      <c r="M162" s="216"/>
      <c r="N162" s="216"/>
    </row>
    <row r="163" spans="1:14" ht="20.25" customHeight="1">
      <c r="A163" s="126">
        <v>13</v>
      </c>
      <c r="B163" s="124" t="s">
        <v>147</v>
      </c>
      <c r="D163" s="3"/>
      <c r="E163" s="217"/>
      <c r="F163" s="217"/>
      <c r="G163" s="217"/>
      <c r="H163" s="216"/>
      <c r="I163" s="216">
        <v>0</v>
      </c>
      <c r="J163" s="216">
        <v>0</v>
      </c>
      <c r="K163" s="216">
        <f>'Actual Cost'!K163</f>
        <v>303.05</v>
      </c>
      <c r="L163" s="216">
        <f>'Actual Cost'!L163</f>
        <v>458.94512405800003</v>
      </c>
      <c r="M163" s="216">
        <v>0</v>
      </c>
      <c r="N163" s="216">
        <v>0</v>
      </c>
    </row>
    <row r="164" spans="1:14" ht="42.75">
      <c r="A164" s="127" t="s">
        <v>8</v>
      </c>
      <c r="B164" s="125" t="s">
        <v>148</v>
      </c>
      <c r="D164" s="3"/>
      <c r="E164" s="217"/>
      <c r="F164" s="217"/>
      <c r="G164" s="217"/>
      <c r="H164" s="216"/>
      <c r="I164" s="216"/>
      <c r="J164" s="216"/>
      <c r="K164" s="216"/>
      <c r="L164" s="216"/>
      <c r="M164" s="216"/>
      <c r="N164" s="216"/>
    </row>
    <row r="165" spans="1:14" ht="28.5">
      <c r="A165" s="127" t="s">
        <v>11</v>
      </c>
      <c r="B165" s="125" t="s">
        <v>149</v>
      </c>
      <c r="D165" s="3"/>
      <c r="E165" s="217"/>
      <c r="F165" s="217"/>
      <c r="G165" s="217"/>
      <c r="H165" s="216"/>
      <c r="I165" s="216"/>
      <c r="J165" s="216"/>
      <c r="K165" s="216"/>
      <c r="L165" s="216"/>
      <c r="M165" s="216"/>
      <c r="N165" s="216"/>
    </row>
    <row r="166" spans="1:14" ht="42.75">
      <c r="A166" s="127" t="s">
        <v>13</v>
      </c>
      <c r="B166" s="125" t="s">
        <v>150</v>
      </c>
      <c r="D166" s="3"/>
      <c r="E166" s="217"/>
      <c r="F166" s="217"/>
      <c r="G166" s="217"/>
      <c r="H166" s="216"/>
      <c r="I166" s="216"/>
      <c r="J166" s="216"/>
      <c r="K166" s="216"/>
      <c r="L166" s="216"/>
      <c r="M166" s="216"/>
      <c r="N166" s="216"/>
    </row>
    <row r="167" spans="1:14" ht="15">
      <c r="A167" s="3"/>
      <c r="B167" s="141" t="s">
        <v>151</v>
      </c>
      <c r="D167" s="3"/>
      <c r="E167" s="217"/>
      <c r="F167" s="217"/>
      <c r="G167" s="217"/>
      <c r="H167" s="216"/>
      <c r="I167" s="216"/>
      <c r="J167" s="216"/>
      <c r="K167" s="216"/>
      <c r="L167" s="216"/>
      <c r="M167" s="216"/>
      <c r="N167" s="216"/>
    </row>
    <row r="168" spans="1:14" ht="15">
      <c r="A168" s="3"/>
      <c r="B168" s="141" t="s">
        <v>152</v>
      </c>
      <c r="D168" s="3"/>
      <c r="E168" s="217"/>
      <c r="F168" s="217"/>
      <c r="G168" s="217"/>
      <c r="H168" s="216"/>
      <c r="I168" s="216"/>
      <c r="J168" s="216"/>
      <c r="K168" s="216"/>
      <c r="L168" s="216"/>
      <c r="M168" s="216"/>
      <c r="N168" s="216"/>
    </row>
    <row r="169" spans="1:14" ht="15">
      <c r="A169" s="3"/>
      <c r="B169" s="141" t="s">
        <v>153</v>
      </c>
      <c r="D169" s="3"/>
      <c r="E169" s="217"/>
      <c r="F169" s="217"/>
      <c r="G169" s="217"/>
      <c r="H169" s="216"/>
      <c r="I169" s="216"/>
      <c r="J169" s="216"/>
      <c r="K169" s="216"/>
      <c r="L169" s="216"/>
      <c r="M169" s="216"/>
      <c r="N169" s="216"/>
    </row>
    <row r="170" spans="1:14" ht="15">
      <c r="A170" s="3"/>
      <c r="B170" s="141" t="s">
        <v>154</v>
      </c>
      <c r="D170" s="3"/>
      <c r="E170" s="217"/>
      <c r="F170" s="217"/>
      <c r="G170" s="217"/>
      <c r="H170" s="216"/>
      <c r="I170" s="216"/>
      <c r="J170" s="216"/>
      <c r="K170" s="216"/>
      <c r="L170" s="216"/>
      <c r="M170" s="216"/>
      <c r="N170" s="216"/>
    </row>
    <row r="171" spans="1:14" ht="15">
      <c r="A171" s="3"/>
      <c r="B171" s="141" t="s">
        <v>155</v>
      </c>
      <c r="D171" s="3"/>
      <c r="E171" s="217"/>
      <c r="F171" s="217"/>
      <c r="G171" s="217"/>
      <c r="H171" s="216"/>
      <c r="I171" s="216"/>
      <c r="J171" s="216"/>
      <c r="K171" s="216"/>
      <c r="L171" s="216"/>
      <c r="M171" s="216"/>
      <c r="N171" s="216"/>
    </row>
    <row r="172" spans="1:14" ht="15">
      <c r="A172" s="218"/>
      <c r="B172" s="141" t="s">
        <v>156</v>
      </c>
      <c r="D172" s="3"/>
      <c r="E172" s="217"/>
      <c r="F172" s="217"/>
      <c r="G172" s="217"/>
      <c r="H172" s="216"/>
      <c r="I172" s="216"/>
      <c r="J172" s="216"/>
      <c r="K172" s="216"/>
      <c r="L172" s="216"/>
      <c r="M172" s="216"/>
      <c r="N172" s="216"/>
    </row>
    <row r="173" spans="1:14" ht="15">
      <c r="A173" s="127" t="s">
        <v>19</v>
      </c>
      <c r="B173" s="125" t="s">
        <v>157</v>
      </c>
      <c r="D173" s="3"/>
      <c r="E173" s="217"/>
      <c r="F173" s="217"/>
      <c r="G173" s="217"/>
      <c r="H173" s="216"/>
      <c r="I173" s="216"/>
      <c r="J173" s="216"/>
      <c r="K173" s="216"/>
      <c r="L173" s="216"/>
      <c r="M173" s="216"/>
      <c r="N173" s="216"/>
    </row>
    <row r="174" spans="1:14" ht="15">
      <c r="A174" s="127" t="s">
        <v>21</v>
      </c>
      <c r="B174" s="125" t="s">
        <v>158</v>
      </c>
      <c r="D174" s="3"/>
      <c r="E174" s="217"/>
      <c r="F174" s="217"/>
      <c r="G174" s="217"/>
      <c r="H174" s="216"/>
      <c r="I174" s="216"/>
      <c r="J174" s="216"/>
      <c r="K174" s="216"/>
      <c r="L174" s="216"/>
      <c r="M174" s="216"/>
      <c r="N174" s="216"/>
    </row>
    <row r="175" spans="1:14" ht="15">
      <c r="A175" s="3"/>
      <c r="B175" s="81"/>
      <c r="D175" s="3"/>
      <c r="E175" s="217"/>
      <c r="F175" s="217"/>
      <c r="G175" s="217"/>
      <c r="H175" s="216"/>
      <c r="I175" s="216"/>
      <c r="J175" s="216"/>
      <c r="K175" s="216"/>
      <c r="L175" s="216"/>
      <c r="M175" s="216"/>
      <c r="N175" s="216"/>
    </row>
    <row r="176" spans="1:14" ht="21" customHeight="1">
      <c r="A176" s="126">
        <v>14</v>
      </c>
      <c r="B176" s="124" t="s">
        <v>159</v>
      </c>
      <c r="D176" s="3"/>
      <c r="E176" s="216">
        <f>'Actual Cost'!E176</f>
        <v>0</v>
      </c>
      <c r="F176" s="216">
        <f>'Actual Cost'!F176</f>
        <v>0</v>
      </c>
      <c r="G176" s="216">
        <f>'Actual Cost'!G176</f>
        <v>0</v>
      </c>
      <c r="H176" s="216">
        <f>'Actual Cost'!H176</f>
        <v>0</v>
      </c>
      <c r="I176" s="216">
        <f>'Actual Cost'!I176</f>
        <v>0</v>
      </c>
      <c r="J176" s="216">
        <f>'Actual Cost'!J176</f>
        <v>0</v>
      </c>
      <c r="K176" s="216">
        <f>'Actual Cost'!K176</f>
        <v>143.983468718</v>
      </c>
      <c r="L176" s="216">
        <f>'Actual Cost'!L176</f>
        <v>0</v>
      </c>
      <c r="M176" s="216">
        <f>'Actual Cost'!M176</f>
        <v>0</v>
      </c>
      <c r="N176" s="216"/>
    </row>
    <row r="177" spans="1:14" ht="15">
      <c r="A177" s="127" t="s">
        <v>8</v>
      </c>
      <c r="B177" s="125" t="s">
        <v>160</v>
      </c>
      <c r="D177" s="3"/>
      <c r="E177" s="217"/>
      <c r="F177" s="217"/>
      <c r="G177" s="217"/>
      <c r="H177" s="216"/>
      <c r="I177" s="216"/>
      <c r="J177" s="216"/>
      <c r="K177" s="216"/>
      <c r="L177" s="216"/>
      <c r="M177" s="216">
        <v>24.432649606</v>
      </c>
      <c r="N177" s="216"/>
    </row>
    <row r="178" spans="1:14" ht="15">
      <c r="A178" s="127" t="s">
        <v>11</v>
      </c>
      <c r="B178" s="125" t="s">
        <v>161</v>
      </c>
      <c r="D178" s="3"/>
      <c r="E178" s="217"/>
      <c r="F178" s="217"/>
      <c r="G178" s="217"/>
      <c r="H178" s="216"/>
      <c r="I178" s="216"/>
      <c r="J178" s="216"/>
      <c r="K178" s="216"/>
      <c r="L178" s="216">
        <v>28.713018832</v>
      </c>
      <c r="M178" s="216">
        <v>60.37990722</v>
      </c>
      <c r="N178" s="216"/>
    </row>
    <row r="179" spans="1:14" ht="15">
      <c r="A179" s="3"/>
      <c r="B179" s="81"/>
      <c r="D179" s="3"/>
      <c r="E179" s="217"/>
      <c r="F179" s="217"/>
      <c r="G179" s="217"/>
      <c r="H179" s="216"/>
      <c r="I179" s="216"/>
      <c r="J179" s="216"/>
      <c r="K179" s="216"/>
      <c r="L179" s="216"/>
      <c r="M179" s="216"/>
      <c r="N179" s="216"/>
    </row>
    <row r="180" spans="1:14" ht="15.75">
      <c r="A180" s="126">
        <v>15</v>
      </c>
      <c r="B180" s="124" t="s">
        <v>162</v>
      </c>
      <c r="C180" s="214" t="s">
        <v>163</v>
      </c>
      <c r="D180" s="3"/>
      <c r="E180" s="217"/>
      <c r="F180" s="217"/>
      <c r="G180" s="217"/>
      <c r="H180" s="216"/>
      <c r="I180" s="216"/>
      <c r="J180" s="216"/>
      <c r="K180" s="216"/>
      <c r="L180" s="216"/>
      <c r="M180" s="216"/>
      <c r="N180" s="216"/>
    </row>
    <row r="181" spans="1:15" ht="15">
      <c r="A181" s="127" t="s">
        <v>8</v>
      </c>
      <c r="B181" s="125" t="s">
        <v>844</v>
      </c>
      <c r="D181" s="3"/>
      <c r="E181" s="217"/>
      <c r="F181" s="217"/>
      <c r="G181" s="217"/>
      <c r="H181" s="216"/>
      <c r="I181" s="216"/>
      <c r="J181" s="216"/>
      <c r="K181" s="216"/>
      <c r="L181" s="216"/>
      <c r="M181" s="216"/>
      <c r="N181" s="216"/>
      <c r="O181" s="76">
        <f>'Actual Cost'!O181*(0.85+0.15*Indices!$D$224/Indices!$CK$98)</f>
        <v>1.498163551401869</v>
      </c>
    </row>
    <row r="182" spans="1:15" ht="15">
      <c r="A182" s="127" t="s">
        <v>11</v>
      </c>
      <c r="B182" s="125" t="s">
        <v>165</v>
      </c>
      <c r="D182" s="3"/>
      <c r="E182" s="217"/>
      <c r="F182" s="217"/>
      <c r="G182" s="217"/>
      <c r="H182" s="216"/>
      <c r="I182" s="216"/>
      <c r="J182" s="216"/>
      <c r="K182" s="216"/>
      <c r="L182" s="216"/>
      <c r="M182" s="216"/>
      <c r="N182" s="216"/>
      <c r="O182" s="76">
        <f>'Actual Cost'!O182*(0.85+0.15*Indices!$D$224/Indices!$CK$98)</f>
        <v>1.1210747663551401</v>
      </c>
    </row>
    <row r="183" spans="1:14" ht="30" customHeight="1">
      <c r="A183" s="3"/>
      <c r="B183" s="219" t="s">
        <v>166</v>
      </c>
      <c r="D183" s="3"/>
      <c r="E183" s="217"/>
      <c r="F183" s="217"/>
      <c r="G183" s="217"/>
      <c r="H183" s="216"/>
      <c r="I183" s="216"/>
      <c r="J183" s="216"/>
      <c r="K183" s="216"/>
      <c r="L183" s="216"/>
      <c r="M183" s="216"/>
      <c r="N183" s="216"/>
    </row>
    <row r="184" spans="1:14" ht="15.75" customHeight="1">
      <c r="A184" s="220" t="s">
        <v>8</v>
      </c>
      <c r="B184" s="125" t="s">
        <v>167</v>
      </c>
      <c r="D184" s="3"/>
      <c r="E184" s="217"/>
      <c r="F184" s="217"/>
      <c r="G184" s="217"/>
      <c r="H184" s="216"/>
      <c r="I184" s="216"/>
      <c r="J184" s="216"/>
      <c r="K184" s="216"/>
      <c r="L184" s="216"/>
      <c r="M184" s="216"/>
      <c r="N184" s="216"/>
    </row>
    <row r="185" spans="1:14" ht="15.75" customHeight="1">
      <c r="A185" s="218" t="s">
        <v>76</v>
      </c>
      <c r="B185" s="219" t="s">
        <v>168</v>
      </c>
      <c r="D185" s="3"/>
      <c r="E185" s="217"/>
      <c r="F185" s="217"/>
      <c r="G185" s="217"/>
      <c r="H185" s="216"/>
      <c r="I185" s="216"/>
      <c r="J185" s="216"/>
      <c r="K185" s="216"/>
      <c r="L185" s="216"/>
      <c r="M185" s="216"/>
      <c r="N185" s="216"/>
    </row>
    <row r="186" spans="1:14" ht="15.75" customHeight="1">
      <c r="A186" s="218" t="s">
        <v>78</v>
      </c>
      <c r="B186" s="219" t="s">
        <v>169</v>
      </c>
      <c r="D186" s="3"/>
      <c r="E186" s="217"/>
      <c r="F186" s="217"/>
      <c r="G186" s="217"/>
      <c r="H186" s="216"/>
      <c r="I186" s="216"/>
      <c r="J186" s="216"/>
      <c r="K186" s="216"/>
      <c r="L186" s="216"/>
      <c r="M186" s="216"/>
      <c r="N186" s="216"/>
    </row>
    <row r="187" spans="1:14" ht="15.75" customHeight="1">
      <c r="A187" s="218" t="s">
        <v>80</v>
      </c>
      <c r="B187" s="219" t="s">
        <v>170</v>
      </c>
      <c r="D187" s="3"/>
      <c r="E187" s="217"/>
      <c r="F187" s="217"/>
      <c r="G187" s="217"/>
      <c r="H187" s="216"/>
      <c r="I187" s="216"/>
      <c r="J187" s="216"/>
      <c r="K187" s="216"/>
      <c r="L187" s="216"/>
      <c r="M187" s="216"/>
      <c r="N187" s="216"/>
    </row>
    <row r="188" spans="1:14" ht="15.75" customHeight="1">
      <c r="A188" s="218" t="s">
        <v>82</v>
      </c>
      <c r="B188" s="219" t="s">
        <v>171</v>
      </c>
      <c r="D188" s="3"/>
      <c r="E188" s="217"/>
      <c r="F188" s="217"/>
      <c r="G188" s="217"/>
      <c r="H188" s="216"/>
      <c r="I188" s="216"/>
      <c r="J188" s="216"/>
      <c r="K188" s="216"/>
      <c r="L188" s="216"/>
      <c r="M188" s="216"/>
      <c r="N188" s="216"/>
    </row>
    <row r="189" spans="1:14" ht="15.75" customHeight="1">
      <c r="A189" s="218" t="s">
        <v>89</v>
      </c>
      <c r="B189" s="219" t="s">
        <v>172</v>
      </c>
      <c r="D189" s="3"/>
      <c r="E189" s="217"/>
      <c r="F189" s="217"/>
      <c r="G189" s="217"/>
      <c r="H189" s="216"/>
      <c r="I189" s="216"/>
      <c r="J189" s="216"/>
      <c r="K189" s="216"/>
      <c r="L189" s="216"/>
      <c r="M189" s="216"/>
      <c r="N189" s="216"/>
    </row>
    <row r="190" spans="1:14" ht="15.75" customHeight="1">
      <c r="A190" s="220" t="s">
        <v>11</v>
      </c>
      <c r="B190" s="125" t="s">
        <v>173</v>
      </c>
      <c r="D190" s="3"/>
      <c r="E190" s="217"/>
      <c r="F190" s="217"/>
      <c r="G190" s="217"/>
      <c r="H190" s="216"/>
      <c r="I190" s="216"/>
      <c r="J190" s="216"/>
      <c r="K190" s="216"/>
      <c r="L190" s="216"/>
      <c r="M190" s="216"/>
      <c r="N190" s="216"/>
    </row>
    <row r="191" spans="1:14" ht="15.75" customHeight="1">
      <c r="A191" s="218" t="s">
        <v>76</v>
      </c>
      <c r="B191" s="219" t="s">
        <v>174</v>
      </c>
      <c r="D191" s="3"/>
      <c r="E191" s="217"/>
      <c r="F191" s="217"/>
      <c r="G191" s="217"/>
      <c r="H191" s="216"/>
      <c r="I191" s="216"/>
      <c r="J191" s="216"/>
      <c r="K191" s="216"/>
      <c r="L191" s="216"/>
      <c r="M191" s="216"/>
      <c r="N191" s="216"/>
    </row>
    <row r="192" spans="1:14" ht="15.75" customHeight="1">
      <c r="A192" s="218" t="s">
        <v>78</v>
      </c>
      <c r="B192" s="219" t="s">
        <v>175</v>
      </c>
      <c r="D192" s="3"/>
      <c r="E192" s="217"/>
      <c r="F192" s="217"/>
      <c r="G192" s="217"/>
      <c r="H192" s="216"/>
      <c r="I192" s="216"/>
      <c r="J192" s="216"/>
      <c r="K192" s="216"/>
      <c r="L192" s="216"/>
      <c r="M192" s="216"/>
      <c r="N192" s="216"/>
    </row>
    <row r="193" spans="1:14" ht="15.75" customHeight="1">
      <c r="A193" s="218" t="s">
        <v>80</v>
      </c>
      <c r="B193" s="219" t="s">
        <v>176</v>
      </c>
      <c r="D193" s="3"/>
      <c r="E193" s="217"/>
      <c r="F193" s="217"/>
      <c r="G193" s="217"/>
      <c r="H193" s="216"/>
      <c r="I193" s="216"/>
      <c r="J193" s="216"/>
      <c r="K193" s="216"/>
      <c r="L193" s="216"/>
      <c r="M193" s="216"/>
      <c r="N193" s="216"/>
    </row>
    <row r="194" spans="1:14" ht="15.75" customHeight="1">
      <c r="A194" s="218" t="s">
        <v>82</v>
      </c>
      <c r="B194" s="219" t="s">
        <v>177</v>
      </c>
      <c r="D194" s="3"/>
      <c r="E194" s="217"/>
      <c r="F194" s="217"/>
      <c r="G194" s="217"/>
      <c r="H194" s="216"/>
      <c r="I194" s="216"/>
      <c r="J194" s="216"/>
      <c r="K194" s="216"/>
      <c r="L194" s="216"/>
      <c r="M194" s="216"/>
      <c r="N194" s="216"/>
    </row>
    <row r="195" spans="1:14" ht="15.75" customHeight="1">
      <c r="A195" s="220" t="s">
        <v>13</v>
      </c>
      <c r="B195" s="125" t="s">
        <v>178</v>
      </c>
      <c r="D195" s="3"/>
      <c r="E195" s="217"/>
      <c r="F195" s="217"/>
      <c r="G195" s="217"/>
      <c r="H195" s="216"/>
      <c r="I195" s="216"/>
      <c r="J195" s="216"/>
      <c r="K195" s="216"/>
      <c r="L195" s="216"/>
      <c r="M195" s="216"/>
      <c r="N195" s="216"/>
    </row>
    <row r="196" spans="1:14" ht="15.75" customHeight="1">
      <c r="A196" s="218" t="s">
        <v>76</v>
      </c>
      <c r="B196" s="219" t="s">
        <v>179</v>
      </c>
      <c r="D196" s="3"/>
      <c r="E196" s="217"/>
      <c r="F196" s="217"/>
      <c r="G196" s="217"/>
      <c r="H196" s="216"/>
      <c r="I196" s="216"/>
      <c r="J196" s="216"/>
      <c r="K196" s="216"/>
      <c r="L196" s="216"/>
      <c r="M196" s="216"/>
      <c r="N196" s="216"/>
    </row>
    <row r="197" spans="1:14" ht="15.75" customHeight="1">
      <c r="A197" s="218" t="s">
        <v>78</v>
      </c>
      <c r="B197" s="219" t="s">
        <v>180</v>
      </c>
      <c r="D197" s="3"/>
      <c r="E197" s="217"/>
      <c r="F197" s="217"/>
      <c r="G197" s="217"/>
      <c r="H197" s="216"/>
      <c r="I197" s="216"/>
      <c r="J197" s="216"/>
      <c r="K197" s="216"/>
      <c r="L197" s="216"/>
      <c r="M197" s="216"/>
      <c r="N197" s="216"/>
    </row>
    <row r="198" spans="1:14" ht="15.75" customHeight="1">
      <c r="A198" s="218" t="s">
        <v>80</v>
      </c>
      <c r="B198" s="219" t="s">
        <v>181</v>
      </c>
      <c r="D198" s="3"/>
      <c r="E198" s="217"/>
      <c r="F198" s="217"/>
      <c r="G198" s="217"/>
      <c r="H198" s="216"/>
      <c r="I198" s="216"/>
      <c r="J198" s="216"/>
      <c r="K198" s="216"/>
      <c r="L198" s="216"/>
      <c r="M198" s="216"/>
      <c r="N198" s="216"/>
    </row>
    <row r="199" spans="1:14" ht="15.75" customHeight="1">
      <c r="A199" s="218" t="s">
        <v>82</v>
      </c>
      <c r="B199" s="219" t="s">
        <v>182</v>
      </c>
      <c r="D199" s="3"/>
      <c r="E199" s="217"/>
      <c r="F199" s="217"/>
      <c r="G199" s="217"/>
      <c r="H199" s="216"/>
      <c r="I199" s="216"/>
      <c r="J199" s="216"/>
      <c r="K199" s="216"/>
      <c r="L199" s="216"/>
      <c r="M199" s="216"/>
      <c r="N199" s="216"/>
    </row>
    <row r="200" spans="1:14" ht="15.75" customHeight="1">
      <c r="A200" s="218" t="s">
        <v>89</v>
      </c>
      <c r="B200" s="219" t="s">
        <v>183</v>
      </c>
      <c r="D200" s="3"/>
      <c r="E200" s="217"/>
      <c r="F200" s="217"/>
      <c r="G200" s="217"/>
      <c r="H200" s="216"/>
      <c r="I200" s="216"/>
      <c r="J200" s="216"/>
      <c r="K200" s="216"/>
      <c r="L200" s="216"/>
      <c r="M200" s="216"/>
      <c r="N200" s="216"/>
    </row>
    <row r="201" spans="1:14" ht="15.75" customHeight="1">
      <c r="A201" s="218" t="s">
        <v>91</v>
      </c>
      <c r="B201" s="219" t="s">
        <v>184</v>
      </c>
      <c r="D201" s="3"/>
      <c r="E201" s="217"/>
      <c r="F201" s="217"/>
      <c r="G201" s="217"/>
      <c r="H201" s="216"/>
      <c r="I201" s="216"/>
      <c r="J201" s="216"/>
      <c r="K201" s="216"/>
      <c r="L201" s="216"/>
      <c r="M201" s="216"/>
      <c r="N201" s="216"/>
    </row>
    <row r="202" spans="1:14" ht="15.75" customHeight="1">
      <c r="A202" s="220" t="s">
        <v>19</v>
      </c>
      <c r="B202" s="125" t="s">
        <v>185</v>
      </c>
      <c r="D202" s="3"/>
      <c r="E202" s="217"/>
      <c r="F202" s="217"/>
      <c r="G202" s="217"/>
      <c r="H202" s="216"/>
      <c r="I202" s="216"/>
      <c r="J202" s="216"/>
      <c r="K202" s="216"/>
      <c r="L202" s="216"/>
      <c r="M202" s="216"/>
      <c r="N202" s="216"/>
    </row>
    <row r="203" spans="1:14" ht="15.75" customHeight="1">
      <c r="A203" s="218" t="s">
        <v>76</v>
      </c>
      <c r="B203" s="219" t="s">
        <v>174</v>
      </c>
      <c r="D203" s="3"/>
      <c r="E203" s="217"/>
      <c r="F203" s="217"/>
      <c r="G203" s="217"/>
      <c r="H203" s="216"/>
      <c r="I203" s="216"/>
      <c r="J203" s="216"/>
      <c r="K203" s="216"/>
      <c r="L203" s="216"/>
      <c r="M203" s="216"/>
      <c r="N203" s="216"/>
    </row>
    <row r="204" spans="1:14" ht="15.75" customHeight="1">
      <c r="A204" s="218" t="s">
        <v>78</v>
      </c>
      <c r="B204" s="219" t="s">
        <v>175</v>
      </c>
      <c r="D204" s="3"/>
      <c r="E204" s="217"/>
      <c r="F204" s="217"/>
      <c r="G204" s="217"/>
      <c r="H204" s="216"/>
      <c r="I204" s="216"/>
      <c r="J204" s="216"/>
      <c r="K204" s="216"/>
      <c r="L204" s="216"/>
      <c r="M204" s="216"/>
      <c r="N204" s="216"/>
    </row>
    <row r="205" spans="1:14" ht="15.75" customHeight="1">
      <c r="A205" s="218" t="s">
        <v>80</v>
      </c>
      <c r="B205" s="219" t="s">
        <v>176</v>
      </c>
      <c r="D205" s="3"/>
      <c r="E205" s="217"/>
      <c r="F205" s="217"/>
      <c r="G205" s="217"/>
      <c r="H205" s="216"/>
      <c r="I205" s="216"/>
      <c r="J205" s="216"/>
      <c r="K205" s="216"/>
      <c r="L205" s="216"/>
      <c r="M205" s="216"/>
      <c r="N205" s="216"/>
    </row>
    <row r="206" spans="1:14" ht="15.75" customHeight="1">
      <c r="A206" s="218" t="s">
        <v>82</v>
      </c>
      <c r="B206" s="219" t="s">
        <v>177</v>
      </c>
      <c r="D206" s="3"/>
      <c r="E206" s="217"/>
      <c r="F206" s="217"/>
      <c r="G206" s="217"/>
      <c r="H206" s="216"/>
      <c r="I206" s="216"/>
      <c r="J206" s="216"/>
      <c r="K206" s="216"/>
      <c r="L206" s="216"/>
      <c r="M206" s="216"/>
      <c r="N206" s="216"/>
    </row>
    <row r="207" spans="1:14" ht="15.75" customHeight="1">
      <c r="A207" s="220" t="s">
        <v>21</v>
      </c>
      <c r="B207" s="125" t="s">
        <v>186</v>
      </c>
      <c r="D207" s="3"/>
      <c r="E207" s="217"/>
      <c r="F207" s="217"/>
      <c r="G207" s="217"/>
      <c r="H207" s="216"/>
      <c r="I207" s="216"/>
      <c r="J207" s="216"/>
      <c r="K207" s="216"/>
      <c r="L207" s="216"/>
      <c r="M207" s="216"/>
      <c r="N207" s="216"/>
    </row>
    <row r="208" spans="1:14" ht="15.75" customHeight="1">
      <c r="A208" s="218" t="s">
        <v>76</v>
      </c>
      <c r="B208" s="219" t="s">
        <v>179</v>
      </c>
      <c r="D208" s="3"/>
      <c r="E208" s="217"/>
      <c r="F208" s="217"/>
      <c r="G208" s="217"/>
      <c r="H208" s="216"/>
      <c r="I208" s="216"/>
      <c r="J208" s="216"/>
      <c r="K208" s="216"/>
      <c r="L208" s="216"/>
      <c r="M208" s="216"/>
      <c r="N208" s="216"/>
    </row>
    <row r="209" spans="1:14" ht="15.75" customHeight="1">
      <c r="A209" s="218" t="s">
        <v>78</v>
      </c>
      <c r="B209" s="219" t="s">
        <v>180</v>
      </c>
      <c r="D209" s="3"/>
      <c r="E209" s="217"/>
      <c r="F209" s="217"/>
      <c r="G209" s="217"/>
      <c r="H209" s="216"/>
      <c r="I209" s="216"/>
      <c r="J209" s="216"/>
      <c r="K209" s="216"/>
      <c r="L209" s="216"/>
      <c r="M209" s="216"/>
      <c r="N209" s="216"/>
    </row>
    <row r="210" spans="1:14" ht="15.75" customHeight="1">
      <c r="A210" s="218" t="s">
        <v>80</v>
      </c>
      <c r="B210" s="219" t="s">
        <v>181</v>
      </c>
      <c r="D210" s="3"/>
      <c r="E210" s="217"/>
      <c r="F210" s="217"/>
      <c r="G210" s="217"/>
      <c r="H210" s="216"/>
      <c r="I210" s="216"/>
      <c r="J210" s="216"/>
      <c r="K210" s="216"/>
      <c r="L210" s="216"/>
      <c r="M210" s="216"/>
      <c r="N210" s="216"/>
    </row>
    <row r="211" spans="1:14" ht="15.75" customHeight="1">
      <c r="A211" s="218" t="s">
        <v>82</v>
      </c>
      <c r="B211" s="219" t="s">
        <v>182</v>
      </c>
      <c r="D211" s="3"/>
      <c r="E211" s="217"/>
      <c r="F211" s="217"/>
      <c r="G211" s="217"/>
      <c r="H211" s="216"/>
      <c r="I211" s="216"/>
      <c r="J211" s="216"/>
      <c r="K211" s="216"/>
      <c r="L211" s="216"/>
      <c r="M211" s="216"/>
      <c r="N211" s="216"/>
    </row>
    <row r="212" spans="1:14" ht="15.75" customHeight="1">
      <c r="A212" s="218" t="s">
        <v>89</v>
      </c>
      <c r="B212" s="219" t="s">
        <v>183</v>
      </c>
      <c r="D212" s="3"/>
      <c r="E212" s="217"/>
      <c r="F212" s="217"/>
      <c r="G212" s="217"/>
      <c r="H212" s="216"/>
      <c r="I212" s="216"/>
      <c r="J212" s="216"/>
      <c r="K212" s="216"/>
      <c r="L212" s="216"/>
      <c r="M212" s="216"/>
      <c r="N212" s="216"/>
    </row>
    <row r="213" spans="1:14" ht="15.75" customHeight="1">
      <c r="A213" s="218" t="s">
        <v>91</v>
      </c>
      <c r="B213" s="219" t="s">
        <v>184</v>
      </c>
      <c r="D213" s="3"/>
      <c r="E213" s="217"/>
      <c r="F213" s="217"/>
      <c r="G213" s="217"/>
      <c r="H213" s="216"/>
      <c r="I213" s="216"/>
      <c r="J213" s="216"/>
      <c r="K213" s="216"/>
      <c r="L213" s="216"/>
      <c r="M213" s="216"/>
      <c r="N213" s="216"/>
    </row>
    <row r="214" spans="1:14" ht="15.75" customHeight="1">
      <c r="A214" s="220" t="s">
        <v>23</v>
      </c>
      <c r="B214" s="125" t="s">
        <v>187</v>
      </c>
      <c r="D214" s="3"/>
      <c r="E214" s="217"/>
      <c r="F214" s="217"/>
      <c r="G214" s="217"/>
      <c r="H214" s="216"/>
      <c r="I214" s="216"/>
      <c r="J214" s="216"/>
      <c r="K214" s="216"/>
      <c r="L214" s="216"/>
      <c r="M214" s="216"/>
      <c r="N214" s="216"/>
    </row>
    <row r="215" spans="1:14" ht="15.75" customHeight="1">
      <c r="A215" s="218" t="s">
        <v>76</v>
      </c>
      <c r="B215" s="219" t="s">
        <v>174</v>
      </c>
      <c r="D215" s="3"/>
      <c r="E215" s="217"/>
      <c r="F215" s="217"/>
      <c r="G215" s="217"/>
      <c r="H215" s="216"/>
      <c r="I215" s="216"/>
      <c r="J215" s="216"/>
      <c r="K215" s="216"/>
      <c r="L215" s="216"/>
      <c r="M215" s="216"/>
      <c r="N215" s="216"/>
    </row>
    <row r="216" spans="1:14" ht="15.75" customHeight="1">
      <c r="A216" s="218" t="s">
        <v>78</v>
      </c>
      <c r="B216" s="219" t="s">
        <v>175</v>
      </c>
      <c r="D216" s="3"/>
      <c r="E216" s="217"/>
      <c r="F216" s="217"/>
      <c r="G216" s="217"/>
      <c r="H216" s="216"/>
      <c r="I216" s="216"/>
      <c r="J216" s="216"/>
      <c r="K216" s="216"/>
      <c r="L216" s="216"/>
      <c r="M216" s="216"/>
      <c r="N216" s="216"/>
    </row>
    <row r="217" spans="1:14" ht="15.75" customHeight="1">
      <c r="A217" s="218" t="s">
        <v>80</v>
      </c>
      <c r="B217" s="219" t="s">
        <v>176</v>
      </c>
      <c r="D217" s="3"/>
      <c r="E217" s="217"/>
      <c r="F217" s="217"/>
      <c r="G217" s="217"/>
      <c r="H217" s="216"/>
      <c r="I217" s="216"/>
      <c r="J217" s="216"/>
      <c r="K217" s="216"/>
      <c r="L217" s="216"/>
      <c r="M217" s="216"/>
      <c r="N217" s="216"/>
    </row>
    <row r="218" spans="1:14" ht="15.75" customHeight="1">
      <c r="A218" s="220" t="s">
        <v>25</v>
      </c>
      <c r="B218" s="125" t="s">
        <v>188</v>
      </c>
      <c r="D218" s="3"/>
      <c r="E218" s="217"/>
      <c r="F218" s="217"/>
      <c r="G218" s="217"/>
      <c r="H218" s="216"/>
      <c r="I218" s="216"/>
      <c r="J218" s="216"/>
      <c r="K218" s="216"/>
      <c r="L218" s="216"/>
      <c r="M218" s="216"/>
      <c r="N218" s="216"/>
    </row>
    <row r="219" spans="1:14" ht="15.75" customHeight="1">
      <c r="A219" s="218" t="s">
        <v>76</v>
      </c>
      <c r="B219" s="219" t="s">
        <v>179</v>
      </c>
      <c r="D219" s="3"/>
      <c r="E219" s="217"/>
      <c r="F219" s="217"/>
      <c r="G219" s="217"/>
      <c r="H219" s="216"/>
      <c r="I219" s="216"/>
      <c r="J219" s="216"/>
      <c r="K219" s="216"/>
      <c r="L219" s="216"/>
      <c r="M219" s="216"/>
      <c r="N219" s="216"/>
    </row>
    <row r="220" spans="1:14" ht="15.75" customHeight="1">
      <c r="A220" s="218" t="s">
        <v>78</v>
      </c>
      <c r="B220" s="219" t="s">
        <v>180</v>
      </c>
      <c r="D220" s="3"/>
      <c r="E220" s="217"/>
      <c r="F220" s="217"/>
      <c r="G220" s="217"/>
      <c r="H220" s="216"/>
      <c r="I220" s="216"/>
      <c r="J220" s="216"/>
      <c r="K220" s="216"/>
      <c r="L220" s="216"/>
      <c r="M220" s="216"/>
      <c r="N220" s="216"/>
    </row>
    <row r="221" spans="1:14" ht="15.75" customHeight="1">
      <c r="A221" s="218" t="s">
        <v>80</v>
      </c>
      <c r="B221" s="219" t="s">
        <v>181</v>
      </c>
      <c r="D221" s="3"/>
      <c r="E221" s="217"/>
      <c r="F221" s="217"/>
      <c r="G221" s="217"/>
      <c r="H221" s="216"/>
      <c r="I221" s="216"/>
      <c r="J221" s="216"/>
      <c r="K221" s="216"/>
      <c r="L221" s="216"/>
      <c r="M221" s="216"/>
      <c r="N221" s="216"/>
    </row>
    <row r="222" spans="1:14" ht="15.75" customHeight="1">
      <c r="A222" s="218" t="s">
        <v>82</v>
      </c>
      <c r="B222" s="219" t="s">
        <v>182</v>
      </c>
      <c r="D222" s="3"/>
      <c r="E222" s="217"/>
      <c r="F222" s="217"/>
      <c r="G222" s="217"/>
      <c r="H222" s="216"/>
      <c r="I222" s="216"/>
      <c r="J222" s="216"/>
      <c r="K222" s="216"/>
      <c r="L222" s="216"/>
      <c r="M222" s="216"/>
      <c r="N222" s="216"/>
    </row>
    <row r="223" spans="1:14" ht="15.75" customHeight="1">
      <c r="A223" s="218" t="s">
        <v>89</v>
      </c>
      <c r="B223" s="219" t="s">
        <v>183</v>
      </c>
      <c r="D223" s="3"/>
      <c r="E223" s="217"/>
      <c r="F223" s="217"/>
      <c r="G223" s="217"/>
      <c r="H223" s="216"/>
      <c r="I223" s="216"/>
      <c r="J223" s="216"/>
      <c r="K223" s="216"/>
      <c r="L223" s="216"/>
      <c r="M223" s="216"/>
      <c r="N223" s="216"/>
    </row>
    <row r="224" spans="1:14" ht="15.75" customHeight="1">
      <c r="A224" s="218" t="s">
        <v>91</v>
      </c>
      <c r="B224" s="219" t="s">
        <v>184</v>
      </c>
      <c r="D224" s="3"/>
      <c r="E224" s="217"/>
      <c r="F224" s="217"/>
      <c r="G224" s="217"/>
      <c r="H224" s="216"/>
      <c r="I224" s="216"/>
      <c r="J224" s="216"/>
      <c r="K224" s="216"/>
      <c r="L224" s="216"/>
      <c r="M224" s="216"/>
      <c r="N224" s="216"/>
    </row>
    <row r="225" spans="1:14" ht="15">
      <c r="A225" s="3"/>
      <c r="B225" s="141" t="s">
        <v>189</v>
      </c>
      <c r="D225" s="3"/>
      <c r="E225" s="217"/>
      <c r="F225" s="217"/>
      <c r="G225" s="217"/>
      <c r="H225" s="216"/>
      <c r="I225" s="216"/>
      <c r="J225" s="216"/>
      <c r="K225" s="216"/>
      <c r="L225" s="216"/>
      <c r="M225" s="216"/>
      <c r="N225" s="216"/>
    </row>
    <row r="226" spans="1:14" ht="15">
      <c r="A226" s="3"/>
      <c r="B226" s="141" t="s">
        <v>164</v>
      </c>
      <c r="D226" s="3"/>
      <c r="E226" s="217"/>
      <c r="F226" s="217"/>
      <c r="G226" s="217"/>
      <c r="H226" s="216"/>
      <c r="I226" s="216"/>
      <c r="J226" s="216"/>
      <c r="K226" s="216"/>
      <c r="L226" s="216"/>
      <c r="M226" s="216"/>
      <c r="N226" s="216"/>
    </row>
    <row r="227" spans="1:14" ht="15.75" customHeight="1">
      <c r="A227" s="220" t="s">
        <v>42</v>
      </c>
      <c r="B227" s="125" t="s">
        <v>165</v>
      </c>
      <c r="D227" s="3"/>
      <c r="E227" s="217"/>
      <c r="F227" s="217"/>
      <c r="G227" s="217"/>
      <c r="H227" s="216"/>
      <c r="I227" s="216"/>
      <c r="J227" s="216"/>
      <c r="K227" s="216"/>
      <c r="L227" s="216"/>
      <c r="M227" s="216"/>
      <c r="N227" s="216"/>
    </row>
    <row r="228" spans="1:14" ht="15">
      <c r="A228" s="3"/>
      <c r="B228" s="141" t="s">
        <v>165</v>
      </c>
      <c r="D228" s="3"/>
      <c r="E228" s="217"/>
      <c r="F228" s="217"/>
      <c r="G228" s="217"/>
      <c r="H228" s="216"/>
      <c r="I228" s="216"/>
      <c r="J228" s="216"/>
      <c r="K228" s="216"/>
      <c r="L228" s="216"/>
      <c r="M228" s="216"/>
      <c r="N228" s="216"/>
    </row>
    <row r="229" spans="1:14" ht="15.75">
      <c r="A229" s="3"/>
      <c r="B229" s="85"/>
      <c r="D229" s="3"/>
      <c r="E229" s="217"/>
      <c r="F229" s="217"/>
      <c r="G229" s="217"/>
      <c r="H229" s="216"/>
      <c r="I229" s="216"/>
      <c r="J229" s="216"/>
      <c r="K229" s="216"/>
      <c r="L229" s="216"/>
      <c r="M229" s="216"/>
      <c r="N229" s="216"/>
    </row>
    <row r="230" spans="1:14" ht="15.75">
      <c r="A230" s="126">
        <v>16</v>
      </c>
      <c r="B230" s="124" t="s">
        <v>190</v>
      </c>
      <c r="D230" s="3"/>
      <c r="E230" s="217"/>
      <c r="F230" s="217"/>
      <c r="G230" s="217"/>
      <c r="H230" s="216"/>
      <c r="I230" s="216">
        <f>'Actual Cost'!I230*(0.15+(0.74*(Indices!$D$231/Indices!$CF$105)+(0.11*(Indices!$D$233/Indices!$CF$107))))</f>
        <v>5.234175008059316</v>
      </c>
      <c r="J230" s="216">
        <f>'Actual Cost'!J230*(0.15+(0.74*(Indices!$D$231/Indices!$CF$105)+(0.11*(Indices!$D$233/Indices!$CF$107))))</f>
        <v>5.143439958168768</v>
      </c>
      <c r="K230" s="216">
        <f>'Actual Cost'!K230*(0.15+(0.74*(Indices!$D$231/Indices!$CI$105)+(0.11*(Indices!$D$233/Indices!$CI$107))))</f>
        <v>4.1955502299816745</v>
      </c>
      <c r="L230" s="216">
        <f>'Actual Cost'!L230*(0.15+(0.74*(Indices!$D$231/Indices!$CI$105)+(0.11*(Indices!$D$233/Indices!$CI$107))))</f>
        <v>5.502519783760769</v>
      </c>
      <c r="M230" s="216">
        <f>'Actual Cost'!M230*(0.15+(0.74*(Indices!$D$231/Indices!$AK$105)+(0.11*(Indices!$D$233/Indices!$AK$107))))</f>
        <v>4.759939766045236</v>
      </c>
      <c r="N230" s="216">
        <f>'Actual Cost'!N230*(0.15+(0.74*(Indices!$D$231/Indices!$AK$105)+(0.11*(Indices!$D$233/Indices!$AK$107))))</f>
        <v>0</v>
      </c>
    </row>
    <row r="231" spans="1:14" ht="15">
      <c r="A231" s="3"/>
      <c r="B231" s="125" t="s">
        <v>191</v>
      </c>
      <c r="D231" s="3"/>
      <c r="E231" s="217"/>
      <c r="F231" s="217"/>
      <c r="G231" s="217"/>
      <c r="H231" s="216"/>
      <c r="I231" s="216"/>
      <c r="J231" s="216"/>
      <c r="K231" s="216"/>
      <c r="L231" s="216"/>
      <c r="M231" s="216"/>
      <c r="N231" s="216"/>
    </row>
    <row r="232" spans="1:14" ht="15">
      <c r="A232" s="3"/>
      <c r="B232" s="125" t="s">
        <v>192</v>
      </c>
      <c r="D232" s="3"/>
      <c r="E232" s="217"/>
      <c r="F232" s="217"/>
      <c r="G232" s="217"/>
      <c r="H232" s="216"/>
      <c r="I232" s="216"/>
      <c r="J232" s="216"/>
      <c r="K232" s="216"/>
      <c r="L232" s="216"/>
      <c r="M232" s="216"/>
      <c r="N232" s="216"/>
    </row>
    <row r="233" spans="1:14" ht="15">
      <c r="A233" s="3"/>
      <c r="B233" s="125"/>
      <c r="D233" s="3"/>
      <c r="E233" s="217"/>
      <c r="F233" s="217"/>
      <c r="G233" s="217"/>
      <c r="H233" s="216"/>
      <c r="I233" s="216"/>
      <c r="J233" s="216"/>
      <c r="K233" s="216"/>
      <c r="L233" s="216"/>
      <c r="M233" s="216"/>
      <c r="N233" s="216"/>
    </row>
    <row r="234" spans="1:14" ht="15.75">
      <c r="A234" s="126">
        <v>17</v>
      </c>
      <c r="B234" s="124" t="s">
        <v>193</v>
      </c>
      <c r="D234" s="3"/>
      <c r="E234" s="217"/>
      <c r="F234" s="217"/>
      <c r="G234" s="217"/>
      <c r="H234" s="216"/>
      <c r="I234" s="216"/>
      <c r="J234" s="216"/>
      <c r="K234" s="216"/>
      <c r="L234" s="216"/>
      <c r="M234" s="216"/>
      <c r="N234" s="216"/>
    </row>
    <row r="235" spans="1:15" ht="15">
      <c r="A235" s="127" t="s">
        <v>8</v>
      </c>
      <c r="B235" s="125" t="s">
        <v>194</v>
      </c>
      <c r="D235" s="3"/>
      <c r="F235" s="217"/>
      <c r="G235" s="217"/>
      <c r="H235" s="216"/>
      <c r="I235" s="216"/>
      <c r="J235" s="216"/>
      <c r="K235" s="216"/>
      <c r="L235" s="216"/>
      <c r="M235" s="216"/>
      <c r="N235" s="216"/>
      <c r="O235" s="286">
        <f>'Actual Cost'!O235*(0.15+0.58*(Indices!D231/Indices!CK105)+0.16*(Indices!D232/Indices!CK106)+0.11*(Indices!D233/Indices!CK107))</f>
        <v>0.681437148826951</v>
      </c>
    </row>
    <row r="236" spans="1:15" ht="15">
      <c r="A236" s="127" t="s">
        <v>11</v>
      </c>
      <c r="B236" s="125" t="s">
        <v>195</v>
      </c>
      <c r="D236" s="3"/>
      <c r="F236" s="217"/>
      <c r="G236" s="217"/>
      <c r="H236" s="216"/>
      <c r="I236" s="216"/>
      <c r="J236" s="216"/>
      <c r="K236" s="216"/>
      <c r="L236" s="216"/>
      <c r="M236" s="216"/>
      <c r="N236" s="216"/>
      <c r="O236" s="286">
        <f>'Actual Cost'!O236*(0.15+0.58*(Indices!D231/Indices!CK105)+0.16*(Indices!D232/Indices!CK106)+0.11*(Indices!D233/Indices!CK107))</f>
        <v>0.9085828651026013</v>
      </c>
    </row>
    <row r="237" spans="1:14" ht="15" hidden="1">
      <c r="A237" s="3"/>
      <c r="B237" s="141" t="s">
        <v>196</v>
      </c>
      <c r="D237" s="3"/>
      <c r="E237" s="217"/>
      <c r="F237" s="217"/>
      <c r="G237" s="217"/>
      <c r="H237" s="216"/>
      <c r="I237" s="216"/>
      <c r="J237" s="216"/>
      <c r="K237" s="216"/>
      <c r="L237" s="216"/>
      <c r="M237" s="216"/>
      <c r="N237" s="216"/>
    </row>
    <row r="238" spans="1:14" ht="15" hidden="1">
      <c r="A238" s="3"/>
      <c r="B238" s="141" t="s">
        <v>197</v>
      </c>
      <c r="D238" s="3"/>
      <c r="E238" s="217"/>
      <c r="F238" s="217"/>
      <c r="G238" s="217"/>
      <c r="H238" s="216"/>
      <c r="I238" s="216"/>
      <c r="J238" s="216"/>
      <c r="K238" s="216"/>
      <c r="L238" s="216"/>
      <c r="M238" s="216"/>
      <c r="N238" s="216"/>
    </row>
    <row r="239" spans="1:14" ht="15" hidden="1">
      <c r="A239" s="3"/>
      <c r="B239" s="141" t="s">
        <v>198</v>
      </c>
      <c r="D239" s="3"/>
      <c r="E239" s="217"/>
      <c r="F239" s="217"/>
      <c r="G239" s="217"/>
      <c r="H239" s="216"/>
      <c r="I239" s="216"/>
      <c r="J239" s="216"/>
      <c r="K239" s="216"/>
      <c r="L239" s="216"/>
      <c r="M239" s="216"/>
      <c r="N239" s="216"/>
    </row>
    <row r="240" spans="1:14" ht="15">
      <c r="A240" s="3"/>
      <c r="B240" s="81"/>
      <c r="D240" s="3"/>
      <c r="E240" s="217"/>
      <c r="F240" s="217"/>
      <c r="G240" s="217"/>
      <c r="H240" s="216"/>
      <c r="I240" s="216"/>
      <c r="J240" s="216"/>
      <c r="K240" s="216"/>
      <c r="L240" s="216"/>
      <c r="M240" s="216"/>
      <c r="N240" s="216"/>
    </row>
    <row r="241" spans="1:14" ht="18">
      <c r="A241" s="3"/>
      <c r="B241" s="58" t="s">
        <v>199</v>
      </c>
      <c r="D241" s="3"/>
      <c r="E241" s="217"/>
      <c r="F241" s="217"/>
      <c r="G241" s="217"/>
      <c r="H241" s="216"/>
      <c r="I241" s="216"/>
      <c r="J241" s="216"/>
      <c r="K241" s="216"/>
      <c r="L241" s="216"/>
      <c r="M241" s="216"/>
      <c r="N241" s="216"/>
    </row>
    <row r="242" spans="1:14" ht="15.75">
      <c r="A242" s="126">
        <v>1</v>
      </c>
      <c r="B242" s="124" t="s">
        <v>7</v>
      </c>
      <c r="D242" s="3"/>
      <c r="E242" s="217"/>
      <c r="F242" s="217"/>
      <c r="G242" s="217"/>
      <c r="H242" s="216"/>
      <c r="I242" s="216"/>
      <c r="J242" s="216"/>
      <c r="K242" s="216"/>
      <c r="L242" s="216"/>
      <c r="M242" s="216"/>
      <c r="N242" s="216"/>
    </row>
    <row r="243" spans="1:14" ht="28.5">
      <c r="A243" s="127" t="s">
        <v>8</v>
      </c>
      <c r="B243" s="125" t="s">
        <v>9</v>
      </c>
      <c r="C243" s="214" t="s">
        <v>10</v>
      </c>
      <c r="D243" s="3"/>
      <c r="E243" s="217"/>
      <c r="F243" s="217"/>
      <c r="G243" s="217"/>
      <c r="H243" s="216"/>
      <c r="I243" s="216"/>
      <c r="J243" s="216"/>
      <c r="K243" s="216"/>
      <c r="L243" s="216"/>
      <c r="M243" s="216"/>
      <c r="N243" s="216"/>
    </row>
    <row r="244" spans="1:14" ht="28.5">
      <c r="A244" s="127" t="s">
        <v>11</v>
      </c>
      <c r="B244" s="125" t="s">
        <v>12</v>
      </c>
      <c r="C244" s="214" t="s">
        <v>10</v>
      </c>
      <c r="D244" s="3"/>
      <c r="E244" s="217"/>
      <c r="F244" s="217"/>
      <c r="G244" s="217"/>
      <c r="H244" s="216"/>
      <c r="I244" s="216"/>
      <c r="J244" s="216"/>
      <c r="K244" s="216"/>
      <c r="L244" s="216"/>
      <c r="M244" s="216"/>
      <c r="N244" s="216"/>
    </row>
    <row r="245" spans="1:14" ht="28.5">
      <c r="A245" s="127" t="s">
        <v>13</v>
      </c>
      <c r="B245" s="125" t="s">
        <v>14</v>
      </c>
      <c r="C245" s="214" t="s">
        <v>10</v>
      </c>
      <c r="D245" s="3"/>
      <c r="E245" s="217"/>
      <c r="F245" s="217"/>
      <c r="G245" s="217"/>
      <c r="H245" s="216"/>
      <c r="I245" s="216"/>
      <c r="J245" s="216"/>
      <c r="K245" s="216"/>
      <c r="L245" s="216"/>
      <c r="M245" s="216"/>
      <c r="N245" s="216"/>
    </row>
    <row r="246" spans="1:14" ht="15">
      <c r="A246" s="127"/>
      <c r="B246" s="125"/>
      <c r="D246" s="3"/>
      <c r="E246" s="217"/>
      <c r="F246" s="217"/>
      <c r="G246" s="217"/>
      <c r="H246" s="216"/>
      <c r="I246" s="216"/>
      <c r="J246" s="216"/>
      <c r="K246" s="216"/>
      <c r="L246" s="216"/>
      <c r="M246" s="216"/>
      <c r="N246" s="216"/>
    </row>
    <row r="247" spans="1:14" ht="15.75">
      <c r="A247" s="126">
        <v>2</v>
      </c>
      <c r="B247" s="124" t="s">
        <v>15</v>
      </c>
      <c r="D247" s="3"/>
      <c r="E247" s="217"/>
      <c r="F247" s="217"/>
      <c r="G247" s="217"/>
      <c r="H247" s="216"/>
      <c r="I247" s="216"/>
      <c r="J247" s="216"/>
      <c r="K247" s="216"/>
      <c r="L247" s="216"/>
      <c r="M247" s="216"/>
      <c r="N247" s="216"/>
    </row>
    <row r="248" spans="1:14" ht="15">
      <c r="A248" s="127" t="s">
        <v>8</v>
      </c>
      <c r="B248" s="125" t="s">
        <v>16</v>
      </c>
      <c r="C248" s="214" t="s">
        <v>10</v>
      </c>
      <c r="D248" s="3"/>
      <c r="E248" s="217"/>
      <c r="F248" s="217"/>
      <c r="G248" s="217"/>
      <c r="H248" s="216"/>
      <c r="I248" s="216"/>
      <c r="J248" s="216"/>
      <c r="K248" s="216"/>
      <c r="L248" s="216"/>
      <c r="M248" s="216"/>
      <c r="N248" s="216"/>
    </row>
    <row r="249" spans="1:14" ht="15">
      <c r="A249" s="127" t="s">
        <v>11</v>
      </c>
      <c r="B249" s="125" t="s">
        <v>17</v>
      </c>
      <c r="C249" s="214" t="s">
        <v>10</v>
      </c>
      <c r="D249" s="3"/>
      <c r="E249" s="217"/>
      <c r="F249" s="217"/>
      <c r="G249" s="217"/>
      <c r="H249" s="216"/>
      <c r="I249" s="216"/>
      <c r="J249" s="216"/>
      <c r="K249" s="216"/>
      <c r="L249" s="216"/>
      <c r="M249" s="216"/>
      <c r="N249" s="216"/>
    </row>
    <row r="250" spans="1:14" ht="15">
      <c r="A250" s="127" t="s">
        <v>13</v>
      </c>
      <c r="B250" s="125" t="s">
        <v>18</v>
      </c>
      <c r="C250" s="214" t="s">
        <v>10</v>
      </c>
      <c r="D250" s="3"/>
      <c r="E250" s="217"/>
      <c r="F250" s="217"/>
      <c r="G250" s="217"/>
      <c r="H250" s="216"/>
      <c r="I250" s="216"/>
      <c r="J250" s="216"/>
      <c r="K250" s="216"/>
      <c r="L250" s="216"/>
      <c r="M250" s="216"/>
      <c r="N250" s="216"/>
    </row>
    <row r="251" spans="1:14" ht="15">
      <c r="A251" s="127" t="s">
        <v>19</v>
      </c>
      <c r="B251" s="125" t="s">
        <v>20</v>
      </c>
      <c r="C251" s="214" t="s">
        <v>10</v>
      </c>
      <c r="D251" s="3"/>
      <c r="E251" s="217"/>
      <c r="F251" s="217"/>
      <c r="G251" s="217"/>
      <c r="H251" s="216"/>
      <c r="I251" s="216"/>
      <c r="J251" s="216"/>
      <c r="K251" s="216"/>
      <c r="L251" s="216"/>
      <c r="M251" s="216"/>
      <c r="N251" s="216"/>
    </row>
    <row r="252" spans="1:14" ht="15">
      <c r="A252" s="127" t="s">
        <v>21</v>
      </c>
      <c r="B252" s="125" t="s">
        <v>22</v>
      </c>
      <c r="C252" s="214" t="s">
        <v>10</v>
      </c>
      <c r="D252" s="3"/>
      <c r="E252" s="217"/>
      <c r="F252" s="217"/>
      <c r="G252" s="217"/>
      <c r="H252" s="216"/>
      <c r="I252" s="216"/>
      <c r="J252" s="216"/>
      <c r="K252" s="216"/>
      <c r="L252" s="216"/>
      <c r="M252" s="216"/>
      <c r="N252" s="216"/>
    </row>
    <row r="253" spans="1:14" ht="15">
      <c r="A253" s="127" t="s">
        <v>23</v>
      </c>
      <c r="B253" s="125" t="s">
        <v>24</v>
      </c>
      <c r="C253" s="214" t="s">
        <v>10</v>
      </c>
      <c r="D253" s="3"/>
      <c r="E253" s="217"/>
      <c r="F253" s="217"/>
      <c r="G253" s="217"/>
      <c r="H253" s="216"/>
      <c r="I253" s="216"/>
      <c r="J253" s="216"/>
      <c r="K253" s="216"/>
      <c r="L253" s="216"/>
      <c r="M253" s="216"/>
      <c r="N253" s="216"/>
    </row>
    <row r="254" spans="1:14" ht="15">
      <c r="A254" s="127" t="s">
        <v>25</v>
      </c>
      <c r="B254" s="125" t="s">
        <v>26</v>
      </c>
      <c r="C254" s="214" t="s">
        <v>10</v>
      </c>
      <c r="D254" s="3"/>
      <c r="E254" s="217"/>
      <c r="F254" s="217"/>
      <c r="G254" s="217"/>
      <c r="H254" s="216"/>
      <c r="I254" s="216"/>
      <c r="J254" s="216"/>
      <c r="K254" s="216"/>
      <c r="L254" s="216"/>
      <c r="M254" s="216"/>
      <c r="N254" s="216"/>
    </row>
    <row r="255" spans="1:14" ht="15">
      <c r="A255" s="127" t="s">
        <v>27</v>
      </c>
      <c r="B255" s="125" t="s">
        <v>28</v>
      </c>
      <c r="C255" s="214" t="s">
        <v>10</v>
      </c>
      <c r="D255" s="3"/>
      <c r="E255" s="217"/>
      <c r="F255" s="217"/>
      <c r="G255" s="217"/>
      <c r="H255" s="216"/>
      <c r="I255" s="216"/>
      <c r="J255" s="216"/>
      <c r="K255" s="216"/>
      <c r="L255" s="216"/>
      <c r="M255" s="216"/>
      <c r="N255" s="216"/>
    </row>
    <row r="256" spans="1:14" ht="15">
      <c r="A256" s="127" t="s">
        <v>29</v>
      </c>
      <c r="B256" s="125" t="s">
        <v>30</v>
      </c>
      <c r="C256" s="214" t="s">
        <v>10</v>
      </c>
      <c r="D256" s="3"/>
      <c r="E256" s="217"/>
      <c r="F256" s="217"/>
      <c r="G256" s="217"/>
      <c r="H256" s="216"/>
      <c r="I256" s="216"/>
      <c r="J256" s="216"/>
      <c r="K256" s="216"/>
      <c r="L256" s="216"/>
      <c r="M256" s="216"/>
      <c r="N256" s="216"/>
    </row>
    <row r="257" spans="1:14" ht="15">
      <c r="A257" s="127" t="s">
        <v>31</v>
      </c>
      <c r="B257" s="125" t="s">
        <v>32</v>
      </c>
      <c r="C257" s="214" t="s">
        <v>10</v>
      </c>
      <c r="D257" s="3"/>
      <c r="E257" s="217"/>
      <c r="F257" s="217"/>
      <c r="G257" s="217"/>
      <c r="H257" s="216"/>
      <c r="I257" s="216"/>
      <c r="J257" s="216"/>
      <c r="K257" s="216"/>
      <c r="L257" s="216"/>
      <c r="M257" s="216"/>
      <c r="N257" s="216"/>
    </row>
    <row r="258" spans="1:14" ht="15">
      <c r="A258" s="127" t="s">
        <v>33</v>
      </c>
      <c r="B258" s="125" t="s">
        <v>34</v>
      </c>
      <c r="C258" s="214" t="s">
        <v>10</v>
      </c>
      <c r="D258" s="3"/>
      <c r="E258" s="217"/>
      <c r="F258" s="217"/>
      <c r="G258" s="217"/>
      <c r="H258" s="216"/>
      <c r="I258" s="216"/>
      <c r="J258" s="216"/>
      <c r="K258" s="216"/>
      <c r="L258" s="216"/>
      <c r="M258" s="216"/>
      <c r="N258" s="216"/>
    </row>
    <row r="259" spans="1:14" ht="15">
      <c r="A259" s="127"/>
      <c r="B259" s="125"/>
      <c r="D259" s="3"/>
      <c r="E259" s="217"/>
      <c r="F259" s="217"/>
      <c r="G259" s="217"/>
      <c r="H259" s="216"/>
      <c r="I259" s="216"/>
      <c r="J259" s="216"/>
      <c r="K259" s="216"/>
      <c r="L259" s="216"/>
      <c r="M259" s="216"/>
      <c r="N259" s="216"/>
    </row>
    <row r="260" spans="1:14" ht="15.75">
      <c r="A260" s="126">
        <v>3</v>
      </c>
      <c r="B260" s="124" t="s">
        <v>35</v>
      </c>
      <c r="D260" s="3"/>
      <c r="E260" s="217"/>
      <c r="F260" s="217"/>
      <c r="G260" s="217"/>
      <c r="H260" s="216"/>
      <c r="I260" s="216"/>
      <c r="J260" s="216"/>
      <c r="K260" s="216"/>
      <c r="L260" s="216"/>
      <c r="M260" s="216"/>
      <c r="N260" s="216"/>
    </row>
    <row r="261" spans="1:14" ht="15">
      <c r="A261" s="127" t="s">
        <v>8</v>
      </c>
      <c r="B261" s="125" t="s">
        <v>36</v>
      </c>
      <c r="C261" s="214" t="s">
        <v>10</v>
      </c>
      <c r="D261" s="3"/>
      <c r="E261" s="217"/>
      <c r="F261" s="217"/>
      <c r="G261" s="217"/>
      <c r="H261" s="216"/>
      <c r="I261" s="216"/>
      <c r="J261" s="216"/>
      <c r="K261" s="216"/>
      <c r="L261" s="216"/>
      <c r="M261" s="216"/>
      <c r="N261" s="216"/>
    </row>
    <row r="262" spans="1:14" ht="15">
      <c r="A262" s="127" t="s">
        <v>11</v>
      </c>
      <c r="B262" s="125" t="s">
        <v>37</v>
      </c>
      <c r="C262" s="214" t="s">
        <v>10</v>
      </c>
      <c r="D262" s="3"/>
      <c r="E262" s="217"/>
      <c r="F262" s="217"/>
      <c r="G262" s="217"/>
      <c r="H262" s="216"/>
      <c r="I262" s="216"/>
      <c r="J262" s="216"/>
      <c r="K262" s="216"/>
      <c r="L262" s="216"/>
      <c r="M262" s="216"/>
      <c r="N262" s="216"/>
    </row>
    <row r="263" spans="1:14" ht="15">
      <c r="A263" s="127" t="s">
        <v>13</v>
      </c>
      <c r="B263" s="125" t="s">
        <v>38</v>
      </c>
      <c r="C263" s="214" t="s">
        <v>10</v>
      </c>
      <c r="D263" s="3"/>
      <c r="E263" s="217"/>
      <c r="F263" s="217"/>
      <c r="G263" s="217"/>
      <c r="H263" s="216"/>
      <c r="I263" s="216"/>
      <c r="J263" s="216"/>
      <c r="K263" s="216"/>
      <c r="L263" s="216"/>
      <c r="M263" s="216"/>
      <c r="N263" s="216"/>
    </row>
    <row r="264" spans="1:14" ht="15">
      <c r="A264" s="127" t="s">
        <v>19</v>
      </c>
      <c r="B264" s="125" t="s">
        <v>200</v>
      </c>
      <c r="C264" s="214" t="s">
        <v>10</v>
      </c>
      <c r="D264" s="3"/>
      <c r="E264" s="217"/>
      <c r="F264" s="217"/>
      <c r="G264" s="217"/>
      <c r="H264" s="216"/>
      <c r="I264" s="216"/>
      <c r="J264" s="216"/>
      <c r="K264" s="216"/>
      <c r="L264" s="216"/>
      <c r="M264" s="216"/>
      <c r="N264" s="216"/>
    </row>
    <row r="265" spans="1:14" ht="15">
      <c r="A265" s="127" t="s">
        <v>21</v>
      </c>
      <c r="B265" s="125" t="s">
        <v>39</v>
      </c>
      <c r="C265" s="214" t="s">
        <v>10</v>
      </c>
      <c r="D265" s="3"/>
      <c r="E265" s="217"/>
      <c r="F265" s="217"/>
      <c r="G265" s="217"/>
      <c r="H265" s="216"/>
      <c r="I265" s="216"/>
      <c r="J265" s="216"/>
      <c r="K265" s="216"/>
      <c r="L265" s="216"/>
      <c r="M265" s="216"/>
      <c r="N265" s="216"/>
    </row>
    <row r="266" spans="1:14" ht="15">
      <c r="A266" s="127" t="s">
        <v>23</v>
      </c>
      <c r="B266" s="125" t="s">
        <v>40</v>
      </c>
      <c r="C266" s="214" t="s">
        <v>10</v>
      </c>
      <c r="D266" s="3"/>
      <c r="E266" s="217"/>
      <c r="F266" s="217"/>
      <c r="G266" s="217"/>
      <c r="H266" s="216"/>
      <c r="I266" s="216"/>
      <c r="J266" s="216"/>
      <c r="K266" s="216"/>
      <c r="L266" s="216"/>
      <c r="M266" s="216"/>
      <c r="N266" s="216"/>
    </row>
    <row r="267" spans="1:14" ht="15">
      <c r="A267" s="127" t="s">
        <v>25</v>
      </c>
      <c r="B267" s="125" t="s">
        <v>41</v>
      </c>
      <c r="C267" s="214" t="s">
        <v>10</v>
      </c>
      <c r="D267" s="3"/>
      <c r="E267" s="217"/>
      <c r="F267" s="217"/>
      <c r="G267" s="217"/>
      <c r="H267" s="216"/>
      <c r="I267" s="216"/>
      <c r="J267" s="216"/>
      <c r="K267" s="216"/>
      <c r="L267" s="216"/>
      <c r="M267" s="216"/>
      <c r="N267" s="216"/>
    </row>
    <row r="268" spans="1:14" ht="15">
      <c r="A268" s="127" t="s">
        <v>42</v>
      </c>
      <c r="B268" s="125" t="s">
        <v>43</v>
      </c>
      <c r="C268" s="214" t="s">
        <v>10</v>
      </c>
      <c r="D268" s="3"/>
      <c r="E268" s="217"/>
      <c r="F268" s="217"/>
      <c r="G268" s="217"/>
      <c r="H268" s="216"/>
      <c r="I268" s="216"/>
      <c r="J268" s="216"/>
      <c r="K268" s="216"/>
      <c r="L268" s="216"/>
      <c r="M268" s="216"/>
      <c r="N268" s="216"/>
    </row>
    <row r="269" spans="1:14" ht="15">
      <c r="A269" s="127" t="s">
        <v>27</v>
      </c>
      <c r="B269" s="125" t="s">
        <v>44</v>
      </c>
      <c r="C269" s="214" t="s">
        <v>10</v>
      </c>
      <c r="D269" s="3"/>
      <c r="E269" s="217"/>
      <c r="F269" s="217"/>
      <c r="G269" s="217"/>
      <c r="H269" s="216"/>
      <c r="I269" s="216"/>
      <c r="J269" s="216"/>
      <c r="K269" s="216"/>
      <c r="L269" s="216"/>
      <c r="M269" s="216"/>
      <c r="N269" s="216"/>
    </row>
    <row r="270" spans="1:14" ht="15">
      <c r="A270" s="127"/>
      <c r="B270" s="125"/>
      <c r="D270" s="3"/>
      <c r="E270" s="217"/>
      <c r="F270" s="217"/>
      <c r="G270" s="217"/>
      <c r="H270" s="216"/>
      <c r="I270" s="216"/>
      <c r="J270" s="216"/>
      <c r="K270" s="216"/>
      <c r="L270" s="216"/>
      <c r="M270" s="216"/>
      <c r="N270" s="216"/>
    </row>
    <row r="271" spans="1:14" ht="15.75">
      <c r="A271" s="126">
        <v>4</v>
      </c>
      <c r="B271" s="124" t="s">
        <v>329</v>
      </c>
      <c r="D271" s="3"/>
      <c r="E271" s="217"/>
      <c r="F271" s="217"/>
      <c r="G271" s="217"/>
      <c r="H271" s="216"/>
      <c r="I271" s="216"/>
      <c r="J271" s="216"/>
      <c r="K271" s="216"/>
      <c r="L271" s="216"/>
      <c r="M271" s="216"/>
      <c r="N271" s="216"/>
    </row>
    <row r="272" spans="1:14" ht="15">
      <c r="A272" s="3"/>
      <c r="B272" s="125" t="s">
        <v>45</v>
      </c>
      <c r="D272" s="3"/>
      <c r="E272" s="217"/>
      <c r="F272" s="217"/>
      <c r="G272" s="217"/>
      <c r="H272" s="216"/>
      <c r="I272" s="216"/>
      <c r="J272" s="216"/>
      <c r="K272" s="216"/>
      <c r="L272" s="216"/>
      <c r="M272" s="216"/>
      <c r="N272" s="216"/>
    </row>
    <row r="273" spans="1:14" ht="15">
      <c r="A273" s="3"/>
      <c r="B273" s="125" t="s">
        <v>46</v>
      </c>
      <c r="D273" s="3"/>
      <c r="E273" s="217"/>
      <c r="F273" s="217"/>
      <c r="G273" s="217"/>
      <c r="H273" s="216"/>
      <c r="I273" s="216"/>
      <c r="J273" s="216"/>
      <c r="K273" s="216"/>
      <c r="L273" s="216"/>
      <c r="M273" s="216"/>
      <c r="N273" s="216"/>
    </row>
    <row r="274" spans="1:14" ht="15">
      <c r="A274" s="3"/>
      <c r="B274" s="125" t="s">
        <v>47</v>
      </c>
      <c r="D274" s="3"/>
      <c r="E274" s="217"/>
      <c r="F274" s="217"/>
      <c r="G274" s="217"/>
      <c r="H274" s="216"/>
      <c r="I274" s="216"/>
      <c r="J274" s="216"/>
      <c r="K274" s="216"/>
      <c r="L274" s="216"/>
      <c r="M274" s="216"/>
      <c r="N274" s="216"/>
    </row>
    <row r="275" spans="1:14" ht="15">
      <c r="A275" s="3"/>
      <c r="B275" s="125" t="s">
        <v>824</v>
      </c>
      <c r="D275" s="3"/>
      <c r="E275" s="217"/>
      <c r="F275" s="217"/>
      <c r="G275" s="217"/>
      <c r="H275" s="216"/>
      <c r="I275" s="216"/>
      <c r="J275" s="216"/>
      <c r="K275" s="216"/>
      <c r="L275" s="216"/>
      <c r="M275" s="216"/>
      <c r="N275" s="216"/>
    </row>
    <row r="276" spans="1:14" ht="15">
      <c r="A276" s="3"/>
      <c r="B276" s="125" t="s">
        <v>731</v>
      </c>
      <c r="D276" s="3"/>
      <c r="E276" s="217"/>
      <c r="F276" s="217"/>
      <c r="G276" s="217"/>
      <c r="H276" s="216"/>
      <c r="I276" s="216"/>
      <c r="J276" s="216"/>
      <c r="K276" s="216"/>
      <c r="L276" s="216"/>
      <c r="M276" s="216"/>
      <c r="N276" s="216"/>
    </row>
    <row r="277" spans="1:14" ht="15">
      <c r="A277" s="3"/>
      <c r="B277" s="125" t="s">
        <v>50</v>
      </c>
      <c r="D277" s="3"/>
      <c r="E277" s="217"/>
      <c r="F277" s="217"/>
      <c r="G277" s="217"/>
      <c r="H277" s="216"/>
      <c r="I277" s="216"/>
      <c r="J277" s="216"/>
      <c r="K277" s="216"/>
      <c r="L277" s="216"/>
      <c r="M277" s="216"/>
      <c r="N277" s="216"/>
    </row>
    <row r="278" spans="1:14" ht="15">
      <c r="A278" s="3"/>
      <c r="B278" s="125"/>
      <c r="D278" s="3"/>
      <c r="E278" s="217"/>
      <c r="F278" s="217"/>
      <c r="G278" s="217"/>
      <c r="H278" s="216"/>
      <c r="I278" s="216"/>
      <c r="J278" s="216"/>
      <c r="K278" s="216"/>
      <c r="L278" s="216"/>
      <c r="M278" s="216"/>
      <c r="N278" s="216"/>
    </row>
    <row r="279" spans="1:14" ht="15.75">
      <c r="A279" s="75">
        <v>5</v>
      </c>
      <c r="B279" s="124" t="s">
        <v>330</v>
      </c>
      <c r="D279" s="3"/>
      <c r="E279" s="217"/>
      <c r="F279" s="217"/>
      <c r="G279" s="217"/>
      <c r="H279" s="216"/>
      <c r="I279" s="216"/>
      <c r="J279" s="216"/>
      <c r="K279" s="216"/>
      <c r="L279" s="216"/>
      <c r="M279" s="216"/>
      <c r="N279" s="216"/>
    </row>
    <row r="280" spans="1:14" ht="15">
      <c r="A280" s="3"/>
      <c r="B280" s="125" t="s">
        <v>51</v>
      </c>
      <c r="D280" s="3"/>
      <c r="E280" s="217"/>
      <c r="F280" s="217"/>
      <c r="G280" s="217"/>
      <c r="H280" s="216"/>
      <c r="I280" s="216"/>
      <c r="J280" s="216"/>
      <c r="K280" s="216"/>
      <c r="L280" s="216"/>
      <c r="M280" s="216"/>
      <c r="N280" s="216"/>
    </row>
    <row r="281" spans="1:14" ht="15">
      <c r="A281" s="3"/>
      <c r="B281" s="125" t="s">
        <v>52</v>
      </c>
      <c r="D281" s="3"/>
      <c r="E281" s="217"/>
      <c r="F281" s="217"/>
      <c r="G281" s="217"/>
      <c r="H281" s="216"/>
      <c r="I281" s="216"/>
      <c r="J281" s="216"/>
      <c r="K281" s="216"/>
      <c r="L281" s="216"/>
      <c r="M281" s="216"/>
      <c r="N281" s="216"/>
    </row>
    <row r="282" spans="1:14" ht="28.5">
      <c r="A282" s="3"/>
      <c r="B282" s="125" t="s">
        <v>53</v>
      </c>
      <c r="D282" s="3"/>
      <c r="E282" s="217"/>
      <c r="F282" s="217"/>
      <c r="G282" s="217"/>
      <c r="H282" s="216"/>
      <c r="I282" s="216"/>
      <c r="J282" s="216"/>
      <c r="K282" s="216"/>
      <c r="L282" s="216"/>
      <c r="M282" s="216"/>
      <c r="N282" s="216"/>
    </row>
    <row r="283" spans="1:14" ht="15">
      <c r="A283" s="3"/>
      <c r="B283" s="125" t="s">
        <v>54</v>
      </c>
      <c r="D283" s="3"/>
      <c r="E283" s="217"/>
      <c r="F283" s="217"/>
      <c r="G283" s="217"/>
      <c r="H283" s="216"/>
      <c r="I283" s="216"/>
      <c r="J283" s="216"/>
      <c r="K283" s="216"/>
      <c r="L283" s="216"/>
      <c r="M283" s="216"/>
      <c r="N283" s="216"/>
    </row>
    <row r="284" spans="1:14" ht="15">
      <c r="A284" s="3"/>
      <c r="B284" s="125" t="s">
        <v>55</v>
      </c>
      <c r="D284" s="3"/>
      <c r="E284" s="217"/>
      <c r="F284" s="217"/>
      <c r="G284" s="217"/>
      <c r="H284" s="216"/>
      <c r="I284" s="216"/>
      <c r="J284" s="216"/>
      <c r="K284" s="216"/>
      <c r="L284" s="216"/>
      <c r="M284" s="216"/>
      <c r="N284" s="216"/>
    </row>
    <row r="285" spans="1:14" ht="15">
      <c r="A285" s="3"/>
      <c r="B285" s="125" t="s">
        <v>201</v>
      </c>
      <c r="D285" s="3"/>
      <c r="E285" s="217"/>
      <c r="F285" s="217"/>
      <c r="G285" s="217"/>
      <c r="H285" s="216"/>
      <c r="I285" s="216"/>
      <c r="J285" s="216"/>
      <c r="K285" s="216"/>
      <c r="L285" s="216"/>
      <c r="M285" s="216"/>
      <c r="N285" s="216"/>
    </row>
    <row r="286" spans="1:14" ht="15">
      <c r="A286" s="3"/>
      <c r="B286" s="125" t="s">
        <v>202</v>
      </c>
      <c r="D286" s="3"/>
      <c r="E286" s="217"/>
      <c r="F286" s="217"/>
      <c r="G286" s="217"/>
      <c r="H286" s="216"/>
      <c r="I286" s="216"/>
      <c r="J286" s="216"/>
      <c r="K286" s="216"/>
      <c r="L286" s="216"/>
      <c r="M286" s="216"/>
      <c r="N286" s="216"/>
    </row>
    <row r="287" spans="1:14" ht="15">
      <c r="A287" s="3"/>
      <c r="B287" s="125" t="s">
        <v>203</v>
      </c>
      <c r="D287" s="3"/>
      <c r="E287" s="217"/>
      <c r="F287" s="217"/>
      <c r="G287" s="217"/>
      <c r="H287" s="216"/>
      <c r="I287" s="216"/>
      <c r="J287" s="216"/>
      <c r="K287" s="216"/>
      <c r="L287" s="216"/>
      <c r="M287" s="216"/>
      <c r="N287" s="216"/>
    </row>
    <row r="288" spans="1:14" ht="15">
      <c r="A288" s="3"/>
      <c r="B288" s="125" t="s">
        <v>59</v>
      </c>
      <c r="D288" s="3"/>
      <c r="E288" s="217"/>
      <c r="F288" s="217"/>
      <c r="G288" s="217"/>
      <c r="H288" s="216"/>
      <c r="I288" s="216"/>
      <c r="J288" s="216"/>
      <c r="K288" s="216"/>
      <c r="L288" s="216"/>
      <c r="M288" s="216"/>
      <c r="N288" s="216"/>
    </row>
    <row r="289" spans="1:14" ht="15">
      <c r="A289" s="3"/>
      <c r="B289" s="125" t="s">
        <v>60</v>
      </c>
      <c r="D289" s="3"/>
      <c r="E289" s="217"/>
      <c r="F289" s="217"/>
      <c r="G289" s="217"/>
      <c r="H289" s="216"/>
      <c r="I289" s="216"/>
      <c r="J289" s="216"/>
      <c r="K289" s="216"/>
      <c r="L289" s="216"/>
      <c r="M289" s="216"/>
      <c r="N289" s="216"/>
    </row>
    <row r="290" spans="1:14" ht="15">
      <c r="A290" s="3"/>
      <c r="B290" s="125"/>
      <c r="D290" s="3"/>
      <c r="E290" s="217"/>
      <c r="F290" s="217"/>
      <c r="G290" s="217"/>
      <c r="H290" s="216"/>
      <c r="I290" s="216"/>
      <c r="J290" s="216"/>
      <c r="K290" s="216"/>
      <c r="L290" s="216"/>
      <c r="M290" s="216"/>
      <c r="N290" s="216"/>
    </row>
    <row r="291" spans="1:14" ht="15.75">
      <c r="A291" s="126">
        <v>6</v>
      </c>
      <c r="B291" s="124" t="s">
        <v>331</v>
      </c>
      <c r="D291" s="3"/>
      <c r="E291" s="217"/>
      <c r="F291" s="217"/>
      <c r="G291" s="217"/>
      <c r="H291" s="216"/>
      <c r="I291" s="216"/>
      <c r="J291" s="216"/>
      <c r="K291" s="216"/>
      <c r="L291" s="216"/>
      <c r="M291" s="216"/>
      <c r="N291" s="216"/>
    </row>
    <row r="292" spans="1:14" ht="15">
      <c r="A292" s="3"/>
      <c r="B292" s="125" t="s">
        <v>46</v>
      </c>
      <c r="D292" s="3"/>
      <c r="E292" s="217"/>
      <c r="F292" s="217"/>
      <c r="G292" s="217"/>
      <c r="H292" s="216"/>
      <c r="I292" s="216"/>
      <c r="J292" s="216"/>
      <c r="K292" s="216"/>
      <c r="L292" s="216"/>
      <c r="M292" s="216"/>
      <c r="N292" s="216"/>
    </row>
    <row r="293" spans="1:14" ht="15">
      <c r="A293" s="3"/>
      <c r="B293" s="125" t="s">
        <v>46</v>
      </c>
      <c r="D293" s="3"/>
      <c r="E293" s="217"/>
      <c r="F293" s="217"/>
      <c r="G293" s="217"/>
      <c r="H293" s="216"/>
      <c r="I293" s="216"/>
      <c r="J293" s="216"/>
      <c r="K293" s="216"/>
      <c r="L293" s="216"/>
      <c r="M293" s="216"/>
      <c r="N293" s="216"/>
    </row>
    <row r="294" spans="1:14" ht="15">
      <c r="A294" s="3"/>
      <c r="B294" s="125" t="s">
        <v>47</v>
      </c>
      <c r="D294" s="3"/>
      <c r="E294" s="217"/>
      <c r="F294" s="217"/>
      <c r="G294" s="217"/>
      <c r="H294" s="216"/>
      <c r="I294" s="216"/>
      <c r="J294" s="216"/>
      <c r="K294" s="216"/>
      <c r="L294" s="216"/>
      <c r="M294" s="216"/>
      <c r="N294" s="216"/>
    </row>
    <row r="295" spans="1:14" ht="15">
      <c r="A295" s="3"/>
      <c r="B295" s="125" t="s">
        <v>204</v>
      </c>
      <c r="D295" s="3"/>
      <c r="E295" s="217"/>
      <c r="F295" s="217"/>
      <c r="G295" s="217"/>
      <c r="H295" s="216"/>
      <c r="I295" s="216"/>
      <c r="J295" s="216"/>
      <c r="K295" s="216"/>
      <c r="L295" s="216"/>
      <c r="M295" s="216"/>
      <c r="N295" s="216"/>
    </row>
    <row r="296" spans="1:14" ht="15">
      <c r="A296" s="3"/>
      <c r="B296" s="125" t="s">
        <v>49</v>
      </c>
      <c r="D296" s="3"/>
      <c r="E296" s="217"/>
      <c r="F296" s="217"/>
      <c r="G296" s="217"/>
      <c r="H296" s="217"/>
      <c r="I296" s="217"/>
      <c r="J296" s="217"/>
      <c r="K296" s="217"/>
      <c r="L296" s="217"/>
      <c r="M296" s="217"/>
      <c r="N296" s="217"/>
    </row>
    <row r="297" spans="1:14" ht="15">
      <c r="A297" s="3"/>
      <c r="B297" s="125" t="s">
        <v>50</v>
      </c>
      <c r="D297" s="3"/>
      <c r="E297" s="217"/>
      <c r="F297" s="217"/>
      <c r="G297" s="217"/>
      <c r="H297" s="217"/>
      <c r="I297" s="217"/>
      <c r="J297" s="217"/>
      <c r="K297" s="217"/>
      <c r="L297" s="217"/>
      <c r="M297" s="217"/>
      <c r="N297" s="217"/>
    </row>
    <row r="298" spans="1:14" ht="15">
      <c r="A298" s="3"/>
      <c r="B298" s="125"/>
      <c r="D298" s="3"/>
      <c r="E298" s="217"/>
      <c r="F298" s="217"/>
      <c r="G298" s="217"/>
      <c r="H298" s="217"/>
      <c r="I298" s="217"/>
      <c r="J298" s="217"/>
      <c r="K298" s="217"/>
      <c r="L298" s="217"/>
      <c r="M298" s="217"/>
      <c r="N298" s="217"/>
    </row>
    <row r="299" spans="1:14" ht="15.75">
      <c r="A299" s="126">
        <v>7</v>
      </c>
      <c r="B299" s="124" t="s">
        <v>61</v>
      </c>
      <c r="D299" s="3"/>
      <c r="E299" s="217"/>
      <c r="F299" s="217"/>
      <c r="G299" s="217"/>
      <c r="H299" s="217"/>
      <c r="I299" s="217"/>
      <c r="J299" s="217"/>
      <c r="K299" s="217"/>
      <c r="L299" s="217"/>
      <c r="M299" s="217"/>
      <c r="N299" s="217"/>
    </row>
    <row r="300" spans="1:14" ht="15">
      <c r="A300" s="127" t="s">
        <v>8</v>
      </c>
      <c r="B300" s="125" t="s">
        <v>62</v>
      </c>
      <c r="D300" s="3"/>
      <c r="E300" s="217"/>
      <c r="F300" s="217"/>
      <c r="G300" s="217"/>
      <c r="H300" s="217"/>
      <c r="I300" s="217"/>
      <c r="J300" s="217"/>
      <c r="K300" s="217"/>
      <c r="L300" s="217"/>
      <c r="M300" s="217"/>
      <c r="N300" s="217"/>
    </row>
    <row r="301" spans="1:14" ht="15">
      <c r="A301" s="127" t="s">
        <v>11</v>
      </c>
      <c r="B301" s="125" t="s">
        <v>63</v>
      </c>
      <c r="D301" s="3"/>
      <c r="E301" s="217"/>
      <c r="F301" s="217"/>
      <c r="G301" s="217"/>
      <c r="H301" s="217"/>
      <c r="I301" s="217"/>
      <c r="J301" s="217"/>
      <c r="K301" s="217"/>
      <c r="L301" s="217"/>
      <c r="M301" s="217"/>
      <c r="N301" s="217"/>
    </row>
    <row r="302" spans="1:14" ht="28.5">
      <c r="A302" s="127" t="s">
        <v>13</v>
      </c>
      <c r="B302" s="125" t="s">
        <v>64</v>
      </c>
      <c r="D302" s="3"/>
      <c r="E302" s="217"/>
      <c r="F302" s="217"/>
      <c r="G302" s="217"/>
      <c r="H302" s="217"/>
      <c r="I302" s="217"/>
      <c r="J302" s="217"/>
      <c r="K302" s="217"/>
      <c r="L302" s="217"/>
      <c r="M302" s="217"/>
      <c r="N302" s="217"/>
    </row>
    <row r="303" spans="1:14" ht="28.5">
      <c r="A303" s="127" t="s">
        <v>19</v>
      </c>
      <c r="B303" s="125" t="s">
        <v>65</v>
      </c>
      <c r="D303" s="3"/>
      <c r="E303" s="217"/>
      <c r="F303" s="217"/>
      <c r="G303" s="217"/>
      <c r="H303" s="217"/>
      <c r="I303" s="217"/>
      <c r="J303" s="217"/>
      <c r="K303" s="217"/>
      <c r="L303" s="217"/>
      <c r="M303" s="217"/>
      <c r="N303" s="217"/>
    </row>
    <row r="304" spans="1:14" ht="15">
      <c r="A304" s="127" t="s">
        <v>21</v>
      </c>
      <c r="B304" s="125" t="s">
        <v>66</v>
      </c>
      <c r="D304" s="3"/>
      <c r="E304" s="217"/>
      <c r="F304" s="217"/>
      <c r="G304" s="217"/>
      <c r="H304" s="217"/>
      <c r="I304" s="217"/>
      <c r="J304" s="217"/>
      <c r="K304" s="217"/>
      <c r="L304" s="217"/>
      <c r="M304" s="217"/>
      <c r="N304" s="217"/>
    </row>
    <row r="305" spans="1:14" ht="15">
      <c r="A305" s="127" t="s">
        <v>23</v>
      </c>
      <c r="B305" s="125" t="s">
        <v>67</v>
      </c>
      <c r="D305" s="3"/>
      <c r="E305" s="217"/>
      <c r="F305" s="217"/>
      <c r="G305" s="217"/>
      <c r="H305" s="217"/>
      <c r="I305" s="217"/>
      <c r="J305" s="217"/>
      <c r="K305" s="217"/>
      <c r="L305" s="217"/>
      <c r="M305" s="217"/>
      <c r="N305" s="217"/>
    </row>
    <row r="306" spans="1:14" ht="15">
      <c r="A306" s="127" t="s">
        <v>25</v>
      </c>
      <c r="B306" s="125" t="s">
        <v>68</v>
      </c>
      <c r="D306" s="3"/>
      <c r="E306" s="217"/>
      <c r="F306" s="217"/>
      <c r="G306" s="217"/>
      <c r="H306" s="217"/>
      <c r="I306" s="217"/>
      <c r="J306" s="217"/>
      <c r="K306" s="217"/>
      <c r="L306" s="217"/>
      <c r="M306" s="217"/>
      <c r="N306" s="217"/>
    </row>
    <row r="307" spans="1:14" ht="15">
      <c r="A307" s="127" t="s">
        <v>42</v>
      </c>
      <c r="B307" s="125" t="s">
        <v>69</v>
      </c>
      <c r="D307" s="3"/>
      <c r="E307" s="217"/>
      <c r="F307" s="217"/>
      <c r="G307" s="217"/>
      <c r="H307" s="217"/>
      <c r="I307" s="217"/>
      <c r="J307" s="217"/>
      <c r="K307" s="217"/>
      <c r="L307" s="217"/>
      <c r="M307" s="217"/>
      <c r="N307" s="217"/>
    </row>
    <row r="308" spans="1:14" ht="15" customHeight="1">
      <c r="A308" s="127" t="s">
        <v>27</v>
      </c>
      <c r="B308" s="125" t="s">
        <v>70</v>
      </c>
      <c r="D308" s="3"/>
      <c r="E308" s="217"/>
      <c r="F308" s="217"/>
      <c r="G308" s="217"/>
      <c r="H308" s="217"/>
      <c r="I308" s="217"/>
      <c r="J308" s="217"/>
      <c r="K308" s="217"/>
      <c r="L308" s="217"/>
      <c r="M308" s="217"/>
      <c r="N308" s="217"/>
    </row>
    <row r="309" spans="1:14" ht="15">
      <c r="A309" s="127" t="s">
        <v>29</v>
      </c>
      <c r="B309" s="125" t="s">
        <v>205</v>
      </c>
      <c r="D309" s="3"/>
      <c r="E309" s="217"/>
      <c r="F309" s="217"/>
      <c r="G309" s="217"/>
      <c r="H309" s="217"/>
      <c r="I309" s="217"/>
      <c r="J309" s="217"/>
      <c r="K309" s="217"/>
      <c r="L309" s="217"/>
      <c r="M309" s="217"/>
      <c r="N309" s="217"/>
    </row>
    <row r="310" spans="1:14" ht="15">
      <c r="A310" s="127" t="s">
        <v>31</v>
      </c>
      <c r="B310" s="125" t="s">
        <v>206</v>
      </c>
      <c r="D310" s="3"/>
      <c r="E310" s="217"/>
      <c r="F310" s="217"/>
      <c r="G310" s="217"/>
      <c r="H310" s="217"/>
      <c r="I310" s="217"/>
      <c r="J310" s="217"/>
      <c r="K310" s="217"/>
      <c r="L310" s="217"/>
      <c r="M310" s="217"/>
      <c r="N310" s="217"/>
    </row>
    <row r="311" spans="1:14" ht="15">
      <c r="A311" s="127" t="s">
        <v>33</v>
      </c>
      <c r="B311" s="125" t="s">
        <v>71</v>
      </c>
      <c r="D311" s="3"/>
      <c r="E311" s="217"/>
      <c r="F311" s="217"/>
      <c r="G311" s="217"/>
      <c r="H311" s="217"/>
      <c r="I311" s="217"/>
      <c r="J311" s="217"/>
      <c r="K311" s="217"/>
      <c r="L311" s="217"/>
      <c r="M311" s="217"/>
      <c r="N311" s="217"/>
    </row>
    <row r="312" spans="1:14" ht="15">
      <c r="A312" s="127"/>
      <c r="B312" s="125"/>
      <c r="D312" s="3"/>
      <c r="E312" s="217"/>
      <c r="F312" s="217"/>
      <c r="G312" s="217"/>
      <c r="H312" s="217"/>
      <c r="I312" s="217"/>
      <c r="J312" s="217"/>
      <c r="K312" s="217"/>
      <c r="L312" s="217"/>
      <c r="M312" s="217"/>
      <c r="N312" s="217"/>
    </row>
    <row r="313" spans="1:14" ht="15.75">
      <c r="A313" s="126">
        <v>8</v>
      </c>
      <c r="B313" s="124" t="s">
        <v>72</v>
      </c>
      <c r="D313" s="3"/>
      <c r="E313" s="217"/>
      <c r="F313" s="217"/>
      <c r="G313" s="217"/>
      <c r="H313" s="217"/>
      <c r="I313" s="217"/>
      <c r="J313" s="217"/>
      <c r="K313" s="217"/>
      <c r="L313" s="217"/>
      <c r="M313" s="217"/>
      <c r="N313" s="217"/>
    </row>
    <row r="314" spans="1:14" ht="15">
      <c r="A314" s="127" t="s">
        <v>8</v>
      </c>
      <c r="B314" s="125" t="s">
        <v>45</v>
      </c>
      <c r="D314" s="3"/>
      <c r="E314" s="217"/>
      <c r="F314" s="217"/>
      <c r="G314" s="217"/>
      <c r="H314" s="217"/>
      <c r="I314" s="217"/>
      <c r="J314" s="217"/>
      <c r="K314" s="217"/>
      <c r="L314" s="217"/>
      <c r="M314" s="217"/>
      <c r="N314" s="217"/>
    </row>
    <row r="315" spans="1:14" ht="15">
      <c r="A315" s="127" t="s">
        <v>11</v>
      </c>
      <c r="B315" s="125" t="s">
        <v>46</v>
      </c>
      <c r="D315" s="3"/>
      <c r="E315" s="217"/>
      <c r="F315" s="217"/>
      <c r="G315" s="217"/>
      <c r="H315" s="217"/>
      <c r="I315" s="217"/>
      <c r="J315" s="217"/>
      <c r="K315" s="217"/>
      <c r="L315" s="217"/>
      <c r="M315" s="217"/>
      <c r="N315" s="217"/>
    </row>
    <row r="316" spans="1:14" ht="15">
      <c r="A316" s="127" t="s">
        <v>13</v>
      </c>
      <c r="B316" s="125" t="s">
        <v>47</v>
      </c>
      <c r="D316" s="3"/>
      <c r="E316" s="217"/>
      <c r="F316" s="217"/>
      <c r="G316" s="217"/>
      <c r="H316" s="217"/>
      <c r="I316" s="217"/>
      <c r="J316" s="217"/>
      <c r="K316" s="217"/>
      <c r="L316" s="217"/>
      <c r="M316" s="217"/>
      <c r="N316" s="217"/>
    </row>
    <row r="317" spans="1:14" ht="15">
      <c r="A317" s="127" t="s">
        <v>19</v>
      </c>
      <c r="B317" s="125" t="s">
        <v>73</v>
      </c>
      <c r="D317" s="3"/>
      <c r="E317" s="217"/>
      <c r="F317" s="217"/>
      <c r="G317" s="217"/>
      <c r="H317" s="217"/>
      <c r="I317" s="217"/>
      <c r="J317" s="217"/>
      <c r="K317" s="217"/>
      <c r="L317" s="217"/>
      <c r="M317" s="217"/>
      <c r="N317" s="217"/>
    </row>
    <row r="318" spans="1:14" ht="18.75" customHeight="1">
      <c r="A318" s="127"/>
      <c r="B318" s="125"/>
      <c r="D318" s="3"/>
      <c r="E318" s="217"/>
      <c r="F318" s="217"/>
      <c r="G318" s="217"/>
      <c r="H318" s="217"/>
      <c r="I318" s="217"/>
      <c r="J318" s="217"/>
      <c r="K318" s="217"/>
      <c r="L318" s="217"/>
      <c r="M318" s="217"/>
      <c r="N318" s="217"/>
    </row>
    <row r="319" spans="1:14" ht="15.75">
      <c r="A319" s="126">
        <v>9</v>
      </c>
      <c r="B319" s="124" t="s">
        <v>74</v>
      </c>
      <c r="D319" s="3"/>
      <c r="E319" s="217"/>
      <c r="F319" s="217"/>
      <c r="G319" s="217"/>
      <c r="H319" s="217"/>
      <c r="I319" s="217"/>
      <c r="J319" s="217"/>
      <c r="K319" s="217"/>
      <c r="L319" s="217"/>
      <c r="M319" s="217"/>
      <c r="N319" s="217"/>
    </row>
    <row r="320" spans="1:14" ht="15">
      <c r="A320" s="127" t="s">
        <v>8</v>
      </c>
      <c r="B320" s="125" t="s">
        <v>75</v>
      </c>
      <c r="D320" s="3"/>
      <c r="E320" s="217"/>
      <c r="F320" s="217"/>
      <c r="G320" s="217"/>
      <c r="H320" s="217"/>
      <c r="I320" s="217"/>
      <c r="J320" s="217"/>
      <c r="K320" s="217"/>
      <c r="L320" s="217"/>
      <c r="M320" s="217"/>
      <c r="N320" s="217"/>
    </row>
    <row r="321" spans="1:14" ht="15">
      <c r="A321" s="3"/>
      <c r="B321" s="141" t="s">
        <v>77</v>
      </c>
      <c r="D321" s="3"/>
      <c r="E321" s="217"/>
      <c r="F321" s="217"/>
      <c r="G321" s="217"/>
      <c r="H321" s="217"/>
      <c r="I321" s="217"/>
      <c r="J321" s="217"/>
      <c r="K321" s="217"/>
      <c r="L321" s="217"/>
      <c r="M321" s="217"/>
      <c r="N321" s="217"/>
    </row>
    <row r="322" spans="1:14" ht="15">
      <c r="A322" s="3"/>
      <c r="B322" s="141" t="s">
        <v>79</v>
      </c>
      <c r="D322" s="3"/>
      <c r="E322" s="217"/>
      <c r="F322" s="217"/>
      <c r="G322" s="217"/>
      <c r="H322" s="217"/>
      <c r="I322" s="217"/>
      <c r="J322" s="217"/>
      <c r="K322" s="217"/>
      <c r="L322" s="217"/>
      <c r="M322" s="217"/>
      <c r="N322" s="217"/>
    </row>
    <row r="323" spans="1:14" ht="15">
      <c r="A323" s="3"/>
      <c r="B323" s="141" t="s">
        <v>81</v>
      </c>
      <c r="D323" s="3"/>
      <c r="E323" s="217"/>
      <c r="F323" s="217"/>
      <c r="G323" s="217"/>
      <c r="H323" s="217"/>
      <c r="I323" s="217"/>
      <c r="J323" s="217"/>
      <c r="K323" s="217"/>
      <c r="L323" s="217"/>
      <c r="M323" s="217"/>
      <c r="N323" s="217"/>
    </row>
    <row r="324" spans="1:14" ht="55.5" customHeight="1">
      <c r="A324" s="3"/>
      <c r="B324" s="141" t="s">
        <v>324</v>
      </c>
      <c r="D324" s="3"/>
      <c r="E324" s="217"/>
      <c r="F324" s="217"/>
      <c r="G324" s="217"/>
      <c r="H324" s="217"/>
      <c r="I324" s="217"/>
      <c r="J324" s="217"/>
      <c r="K324" s="217"/>
      <c r="L324" s="217"/>
      <c r="M324" s="217"/>
      <c r="N324" s="217"/>
    </row>
    <row r="325" spans="1:14" ht="15">
      <c r="A325" s="127" t="s">
        <v>11</v>
      </c>
      <c r="B325" s="125" t="s">
        <v>84</v>
      </c>
      <c r="D325" s="3"/>
      <c r="E325" s="217"/>
      <c r="F325" s="217"/>
      <c r="G325" s="217"/>
      <c r="H325" s="217"/>
      <c r="I325" s="217"/>
      <c r="J325" s="217"/>
      <c r="K325" s="217"/>
      <c r="L325" s="217"/>
      <c r="M325" s="217"/>
      <c r="N325" s="217"/>
    </row>
    <row r="326" spans="1:14" ht="15">
      <c r="A326" s="3"/>
      <c r="B326" s="141" t="s">
        <v>85</v>
      </c>
      <c r="D326" s="3"/>
      <c r="E326" s="217"/>
      <c r="F326" s="217"/>
      <c r="G326" s="217"/>
      <c r="H326" s="217"/>
      <c r="I326" s="217"/>
      <c r="J326" s="217"/>
      <c r="K326" s="217"/>
      <c r="L326" s="217"/>
      <c r="M326" s="217"/>
      <c r="N326" s="217"/>
    </row>
    <row r="327" spans="1:14" ht="15">
      <c r="A327" s="3"/>
      <c r="B327" s="141" t="s">
        <v>86</v>
      </c>
      <c r="D327" s="3"/>
      <c r="E327" s="217"/>
      <c r="F327" s="217"/>
      <c r="G327" s="217"/>
      <c r="H327" s="217"/>
      <c r="I327" s="217"/>
      <c r="J327" s="217"/>
      <c r="K327" s="217"/>
      <c r="L327" s="217"/>
      <c r="M327" s="217"/>
      <c r="N327" s="217"/>
    </row>
    <row r="328" spans="1:14" ht="15">
      <c r="A328" s="3"/>
      <c r="B328" s="141" t="s">
        <v>87</v>
      </c>
      <c r="D328" s="3"/>
      <c r="E328" s="217"/>
      <c r="F328" s="217"/>
      <c r="G328" s="217"/>
      <c r="H328" s="217"/>
      <c r="I328" s="217"/>
      <c r="J328" s="217"/>
      <c r="K328" s="217"/>
      <c r="L328" s="217"/>
      <c r="M328" s="217"/>
      <c r="N328" s="217"/>
    </row>
    <row r="329" spans="1:14" ht="15">
      <c r="A329" s="3"/>
      <c r="B329" s="141" t="s">
        <v>88</v>
      </c>
      <c r="D329" s="3"/>
      <c r="E329" s="217"/>
      <c r="F329" s="217"/>
      <c r="G329" s="217"/>
      <c r="H329" s="217"/>
      <c r="I329" s="217"/>
      <c r="J329" s="217"/>
      <c r="K329" s="217"/>
      <c r="L329" s="217"/>
      <c r="M329" s="217"/>
      <c r="N329" s="217"/>
    </row>
    <row r="330" spans="1:14" ht="15">
      <c r="A330" s="3"/>
      <c r="B330" s="141" t="s">
        <v>90</v>
      </c>
      <c r="D330" s="3"/>
      <c r="E330" s="217"/>
      <c r="F330" s="217"/>
      <c r="G330" s="217"/>
      <c r="H330" s="217"/>
      <c r="I330" s="217"/>
      <c r="J330" s="217"/>
      <c r="K330" s="217"/>
      <c r="L330" s="217"/>
      <c r="M330" s="217"/>
      <c r="N330" s="217"/>
    </row>
    <row r="331" spans="1:14" ht="15">
      <c r="A331" s="3"/>
      <c r="B331" s="141" t="s">
        <v>92</v>
      </c>
      <c r="D331" s="3"/>
      <c r="E331" s="217"/>
      <c r="F331" s="217"/>
      <c r="G331" s="217"/>
      <c r="H331" s="217"/>
      <c r="I331" s="217"/>
      <c r="J331" s="217"/>
      <c r="K331" s="217"/>
      <c r="L331" s="217"/>
      <c r="M331" s="217"/>
      <c r="N331" s="217"/>
    </row>
    <row r="332" spans="1:14" ht="15">
      <c r="A332" s="127" t="s">
        <v>13</v>
      </c>
      <c r="B332" s="125" t="s">
        <v>93</v>
      </c>
      <c r="D332" s="3"/>
      <c r="E332" s="217"/>
      <c r="F332" s="217"/>
      <c r="G332" s="217"/>
      <c r="H332" s="217"/>
      <c r="I332" s="217"/>
      <c r="J332" s="217"/>
      <c r="K332" s="217"/>
      <c r="L332" s="217"/>
      <c r="M332" s="217"/>
      <c r="N332" s="217"/>
    </row>
    <row r="333" spans="1:14" ht="15">
      <c r="A333" s="3"/>
      <c r="B333" s="141" t="s">
        <v>94</v>
      </c>
      <c r="D333" s="3"/>
      <c r="E333" s="217"/>
      <c r="F333" s="217"/>
      <c r="G333" s="217"/>
      <c r="H333" s="217"/>
      <c r="I333" s="217"/>
      <c r="J333" s="217"/>
      <c r="K333" s="217"/>
      <c r="L333" s="217"/>
      <c r="M333" s="217"/>
      <c r="N333" s="217"/>
    </row>
    <row r="334" spans="1:14" ht="15">
      <c r="A334" s="3"/>
      <c r="B334" s="141" t="s">
        <v>95</v>
      </c>
      <c r="D334" s="3"/>
      <c r="E334" s="217"/>
      <c r="F334" s="217"/>
      <c r="G334" s="217"/>
      <c r="H334" s="217"/>
      <c r="I334" s="217"/>
      <c r="J334" s="217"/>
      <c r="K334" s="217"/>
      <c r="L334" s="217"/>
      <c r="M334" s="217"/>
      <c r="N334" s="217"/>
    </row>
    <row r="335" spans="1:14" ht="15">
      <c r="A335" s="3"/>
      <c r="B335" s="141" t="s">
        <v>96</v>
      </c>
      <c r="D335" s="3"/>
      <c r="E335" s="217"/>
      <c r="F335" s="217"/>
      <c r="G335" s="217"/>
      <c r="H335" s="217"/>
      <c r="I335" s="217"/>
      <c r="J335" s="217"/>
      <c r="K335" s="217"/>
      <c r="L335" s="217"/>
      <c r="M335" s="217"/>
      <c r="N335" s="217"/>
    </row>
    <row r="336" spans="1:14" ht="15">
      <c r="A336" s="3"/>
      <c r="B336" s="141" t="s">
        <v>97</v>
      </c>
      <c r="D336" s="3"/>
      <c r="E336" s="217"/>
      <c r="F336" s="217"/>
      <c r="G336" s="217"/>
      <c r="H336" s="217"/>
      <c r="I336" s="217"/>
      <c r="J336" s="217"/>
      <c r="K336" s="217"/>
      <c r="L336" s="217"/>
      <c r="M336" s="217"/>
      <c r="N336" s="217"/>
    </row>
    <row r="337" spans="1:14" ht="15">
      <c r="A337" s="127" t="s">
        <v>19</v>
      </c>
      <c r="B337" s="125" t="s">
        <v>98</v>
      </c>
      <c r="D337" s="3"/>
      <c r="E337" s="217"/>
      <c r="F337" s="217"/>
      <c r="G337" s="217"/>
      <c r="H337" s="217"/>
      <c r="I337" s="217"/>
      <c r="J337" s="217"/>
      <c r="K337" s="217"/>
      <c r="L337" s="217"/>
      <c r="M337" s="217"/>
      <c r="N337" s="217"/>
    </row>
    <row r="338" spans="1:14" ht="15">
      <c r="A338" s="127" t="s">
        <v>21</v>
      </c>
      <c r="B338" s="125" t="s">
        <v>99</v>
      </c>
      <c r="D338" s="3"/>
      <c r="E338" s="217"/>
      <c r="F338" s="217"/>
      <c r="G338" s="217"/>
      <c r="H338" s="217"/>
      <c r="I338" s="217"/>
      <c r="J338" s="217"/>
      <c r="K338" s="217"/>
      <c r="L338" s="217"/>
      <c r="M338" s="217"/>
      <c r="N338" s="217"/>
    </row>
    <row r="339" spans="1:14" ht="15">
      <c r="A339" s="127" t="s">
        <v>23</v>
      </c>
      <c r="B339" s="125" t="s">
        <v>207</v>
      </c>
      <c r="D339" s="3"/>
      <c r="E339" s="217"/>
      <c r="F339" s="217"/>
      <c r="G339" s="217"/>
      <c r="H339" s="217"/>
      <c r="I339" s="217"/>
      <c r="J339" s="217"/>
      <c r="K339" s="217"/>
      <c r="L339" s="217"/>
      <c r="M339" s="217"/>
      <c r="N339" s="217"/>
    </row>
    <row r="340" spans="1:14" ht="15">
      <c r="A340" s="127" t="s">
        <v>25</v>
      </c>
      <c r="B340" s="125" t="s">
        <v>101</v>
      </c>
      <c r="D340" s="3"/>
      <c r="E340" s="217"/>
      <c r="F340" s="217"/>
      <c r="G340" s="217"/>
      <c r="H340" s="217"/>
      <c r="I340" s="217"/>
      <c r="J340" s="217"/>
      <c r="K340" s="217"/>
      <c r="L340" s="217"/>
      <c r="M340" s="217"/>
      <c r="N340" s="217"/>
    </row>
    <row r="341" spans="1:14" ht="15">
      <c r="A341" s="218"/>
      <c r="B341" s="141" t="s">
        <v>102</v>
      </c>
      <c r="D341" s="3"/>
      <c r="E341" s="217"/>
      <c r="F341" s="217"/>
      <c r="G341" s="217"/>
      <c r="H341" s="217"/>
      <c r="I341" s="217"/>
      <c r="J341" s="217"/>
      <c r="K341" s="217"/>
      <c r="L341" s="217"/>
      <c r="M341" s="217"/>
      <c r="N341" s="217"/>
    </row>
    <row r="342" spans="1:14" ht="15">
      <c r="A342" s="218"/>
      <c r="B342" s="141" t="s">
        <v>104</v>
      </c>
      <c r="D342" s="3"/>
      <c r="E342" s="217"/>
      <c r="F342" s="217"/>
      <c r="G342" s="217"/>
      <c r="H342" s="217"/>
      <c r="I342" s="217"/>
      <c r="J342" s="217"/>
      <c r="K342" s="217"/>
      <c r="L342" s="217"/>
      <c r="M342" s="217"/>
      <c r="N342" s="217"/>
    </row>
    <row r="343" spans="1:14" ht="15">
      <c r="A343" s="218"/>
      <c r="B343" s="141" t="s">
        <v>105</v>
      </c>
      <c r="D343" s="3"/>
      <c r="E343" s="217"/>
      <c r="F343" s="217"/>
      <c r="G343" s="217"/>
      <c r="H343" s="217"/>
      <c r="I343" s="217"/>
      <c r="J343" s="217"/>
      <c r="K343" s="217"/>
      <c r="L343" s="217"/>
      <c r="M343" s="217"/>
      <c r="N343" s="217"/>
    </row>
    <row r="344" spans="1:14" ht="15">
      <c r="A344" s="218"/>
      <c r="B344" s="141" t="s">
        <v>106</v>
      </c>
      <c r="D344" s="3"/>
      <c r="E344" s="217"/>
      <c r="F344" s="217"/>
      <c r="G344" s="217"/>
      <c r="H344" s="217"/>
      <c r="I344" s="217"/>
      <c r="J344" s="217"/>
      <c r="K344" s="217"/>
      <c r="L344" s="217"/>
      <c r="M344" s="217"/>
      <c r="N344" s="217"/>
    </row>
    <row r="345" spans="1:14" ht="15">
      <c r="A345" s="218"/>
      <c r="B345" s="141" t="s">
        <v>107</v>
      </c>
      <c r="D345" s="3"/>
      <c r="E345" s="217"/>
      <c r="F345" s="217"/>
      <c r="G345" s="217"/>
      <c r="H345" s="217"/>
      <c r="I345" s="217"/>
      <c r="J345" s="217"/>
      <c r="K345" s="217"/>
      <c r="L345" s="217"/>
      <c r="M345" s="217"/>
      <c r="N345" s="217"/>
    </row>
    <row r="346" spans="1:14" ht="15">
      <c r="A346" s="218"/>
      <c r="B346" s="141" t="s">
        <v>108</v>
      </c>
      <c r="D346" s="3"/>
      <c r="E346" s="217"/>
      <c r="F346" s="217"/>
      <c r="G346" s="217"/>
      <c r="H346" s="217"/>
      <c r="I346" s="217"/>
      <c r="J346" s="217"/>
      <c r="K346" s="217"/>
      <c r="L346" s="217"/>
      <c r="M346" s="217"/>
      <c r="N346" s="217"/>
    </row>
    <row r="347" spans="1:14" ht="15">
      <c r="A347" s="218"/>
      <c r="B347" s="141" t="s">
        <v>110</v>
      </c>
      <c r="D347" s="3"/>
      <c r="E347" s="217"/>
      <c r="F347" s="217"/>
      <c r="G347" s="217"/>
      <c r="H347" s="217"/>
      <c r="I347" s="217"/>
      <c r="J347" s="217"/>
      <c r="K347" s="217"/>
      <c r="L347" s="217"/>
      <c r="M347" s="217"/>
      <c r="N347" s="217"/>
    </row>
    <row r="348" spans="1:14" ht="15">
      <c r="A348" s="127" t="s">
        <v>42</v>
      </c>
      <c r="B348" s="125" t="s">
        <v>111</v>
      </c>
      <c r="D348" s="3"/>
      <c r="E348" s="217"/>
      <c r="F348" s="217"/>
      <c r="G348" s="217"/>
      <c r="H348" s="217"/>
      <c r="I348" s="217"/>
      <c r="J348" s="217"/>
      <c r="K348" s="217"/>
      <c r="L348" s="217"/>
      <c r="M348" s="217"/>
      <c r="N348" s="217"/>
    </row>
    <row r="349" spans="1:14" ht="15">
      <c r="A349" s="218"/>
      <c r="B349" s="141" t="s">
        <v>112</v>
      </c>
      <c r="D349" s="3"/>
      <c r="E349" s="217"/>
      <c r="F349" s="217"/>
      <c r="G349" s="217"/>
      <c r="H349" s="217"/>
      <c r="I349" s="217"/>
      <c r="J349" s="217"/>
      <c r="K349" s="217"/>
      <c r="L349" s="217"/>
      <c r="M349" s="217"/>
      <c r="N349" s="217"/>
    </row>
    <row r="350" spans="1:14" ht="15">
      <c r="A350" s="218"/>
      <c r="B350" s="141" t="s">
        <v>113</v>
      </c>
      <c r="D350" s="3"/>
      <c r="E350" s="217"/>
      <c r="F350" s="217"/>
      <c r="G350" s="217"/>
      <c r="H350" s="217"/>
      <c r="I350" s="217"/>
      <c r="J350" s="217"/>
      <c r="K350" s="217"/>
      <c r="L350" s="217"/>
      <c r="M350" s="217"/>
      <c r="N350" s="217"/>
    </row>
    <row r="351" spans="1:14" ht="15">
      <c r="A351" s="218"/>
      <c r="B351" s="141" t="s">
        <v>114</v>
      </c>
      <c r="D351" s="3"/>
      <c r="E351" s="217"/>
      <c r="F351" s="217"/>
      <c r="G351" s="217"/>
      <c r="H351" s="217"/>
      <c r="I351" s="217"/>
      <c r="J351" s="217"/>
      <c r="K351" s="217"/>
      <c r="L351" s="217"/>
      <c r="M351" s="217"/>
      <c r="N351" s="217"/>
    </row>
    <row r="352" spans="1:14" ht="15">
      <c r="A352" s="218"/>
      <c r="B352" s="141" t="s">
        <v>115</v>
      </c>
      <c r="D352" s="3"/>
      <c r="E352" s="217"/>
      <c r="F352" s="217"/>
      <c r="G352" s="217"/>
      <c r="H352" s="217"/>
      <c r="I352" s="217"/>
      <c r="J352" s="217"/>
      <c r="K352" s="217"/>
      <c r="L352" s="217"/>
      <c r="M352" s="217"/>
      <c r="N352" s="217"/>
    </row>
    <row r="353" spans="1:14" ht="15">
      <c r="A353" s="218"/>
      <c r="B353" s="141" t="s">
        <v>116</v>
      </c>
      <c r="D353" s="3"/>
      <c r="E353" s="217"/>
      <c r="F353" s="217"/>
      <c r="G353" s="217"/>
      <c r="H353" s="217"/>
      <c r="I353" s="217"/>
      <c r="J353" s="217"/>
      <c r="K353" s="217"/>
      <c r="L353" s="217"/>
      <c r="M353" s="217"/>
      <c r="N353" s="217"/>
    </row>
    <row r="354" spans="1:14" ht="15">
      <c r="A354" s="218"/>
      <c r="B354" s="141" t="s">
        <v>117</v>
      </c>
      <c r="D354" s="3"/>
      <c r="E354" s="217"/>
      <c r="F354" s="217"/>
      <c r="G354" s="217"/>
      <c r="H354" s="217"/>
      <c r="I354" s="217"/>
      <c r="J354" s="217"/>
      <c r="K354" s="217"/>
      <c r="L354" s="217"/>
      <c r="M354" s="217"/>
      <c r="N354" s="217"/>
    </row>
    <row r="355" spans="1:14" ht="15">
      <c r="A355" s="218"/>
      <c r="B355" s="141" t="s">
        <v>118</v>
      </c>
      <c r="D355" s="3"/>
      <c r="E355" s="217"/>
      <c r="F355" s="217"/>
      <c r="G355" s="217"/>
      <c r="H355" s="217"/>
      <c r="I355" s="217"/>
      <c r="J355" s="217"/>
      <c r="K355" s="217"/>
      <c r="L355" s="217"/>
      <c r="M355" s="217"/>
      <c r="N355" s="217"/>
    </row>
    <row r="356" spans="1:14" ht="15">
      <c r="A356" s="218"/>
      <c r="B356" s="141" t="s">
        <v>119</v>
      </c>
      <c r="D356" s="3"/>
      <c r="E356" s="217"/>
      <c r="F356" s="217"/>
      <c r="G356" s="217"/>
      <c r="H356" s="217"/>
      <c r="I356" s="217"/>
      <c r="J356" s="217"/>
      <c r="K356" s="217"/>
      <c r="L356" s="217"/>
      <c r="M356" s="217"/>
      <c r="N356" s="217"/>
    </row>
    <row r="357" spans="1:14" ht="15">
      <c r="A357" s="218"/>
      <c r="B357" s="141" t="s">
        <v>120</v>
      </c>
      <c r="D357" s="84"/>
      <c r="E357" s="217"/>
      <c r="F357" s="217"/>
      <c r="G357" s="217"/>
      <c r="H357" s="217"/>
      <c r="I357" s="217"/>
      <c r="J357" s="217"/>
      <c r="K357" s="217"/>
      <c r="L357" s="217"/>
      <c r="M357" s="217"/>
      <c r="N357" s="217"/>
    </row>
    <row r="358" spans="1:14" ht="15">
      <c r="A358" s="218"/>
      <c r="B358" s="141" t="s">
        <v>121</v>
      </c>
      <c r="D358" s="3"/>
      <c r="E358" s="217"/>
      <c r="F358" s="217"/>
      <c r="G358" s="217"/>
      <c r="H358" s="217"/>
      <c r="I358" s="217"/>
      <c r="J358" s="217"/>
      <c r="K358" s="217"/>
      <c r="L358" s="217"/>
      <c r="M358" s="217"/>
      <c r="N358" s="217"/>
    </row>
    <row r="359" spans="1:14" ht="15">
      <c r="A359" s="218"/>
      <c r="B359" s="141" t="s">
        <v>122</v>
      </c>
      <c r="D359" s="3"/>
      <c r="E359" s="217"/>
      <c r="F359" s="217"/>
      <c r="G359" s="217"/>
      <c r="H359" s="217"/>
      <c r="I359" s="217"/>
      <c r="J359" s="217"/>
      <c r="K359" s="217"/>
      <c r="L359" s="217"/>
      <c r="M359" s="217"/>
      <c r="N359" s="217"/>
    </row>
    <row r="360" spans="1:14" ht="15">
      <c r="A360" s="218"/>
      <c r="B360" s="141" t="s">
        <v>123</v>
      </c>
      <c r="D360" s="3"/>
      <c r="E360" s="217"/>
      <c r="F360" s="217"/>
      <c r="G360" s="217"/>
      <c r="H360" s="217"/>
      <c r="I360" s="217"/>
      <c r="J360" s="217"/>
      <c r="K360" s="217"/>
      <c r="L360" s="217"/>
      <c r="M360" s="217"/>
      <c r="N360" s="217"/>
    </row>
    <row r="361" spans="1:14" ht="15">
      <c r="A361" s="218"/>
      <c r="B361" s="141" t="s">
        <v>124</v>
      </c>
      <c r="D361" s="3"/>
      <c r="E361" s="217"/>
      <c r="F361" s="217"/>
      <c r="G361" s="217"/>
      <c r="H361" s="217"/>
      <c r="I361" s="217"/>
      <c r="J361" s="217"/>
      <c r="K361" s="217"/>
      <c r="L361" s="217"/>
      <c r="M361" s="217"/>
      <c r="N361" s="217"/>
    </row>
    <row r="362" spans="1:14" ht="15">
      <c r="A362" s="3"/>
      <c r="B362" s="81"/>
      <c r="D362" s="3"/>
      <c r="E362" s="217"/>
      <c r="F362" s="217"/>
      <c r="G362" s="217"/>
      <c r="H362" s="217"/>
      <c r="I362" s="217"/>
      <c r="J362" s="217"/>
      <c r="K362" s="217"/>
      <c r="L362" s="217"/>
      <c r="M362" s="217"/>
      <c r="N362" s="217"/>
    </row>
    <row r="363" spans="1:14" ht="15.75">
      <c r="A363" s="126">
        <v>10</v>
      </c>
      <c r="B363" s="124" t="s">
        <v>125</v>
      </c>
      <c r="D363" s="3"/>
      <c r="E363" s="217"/>
      <c r="F363" s="217"/>
      <c r="G363" s="217"/>
      <c r="H363" s="217"/>
      <c r="I363" s="217"/>
      <c r="J363" s="217"/>
      <c r="K363" s="217"/>
      <c r="L363" s="217"/>
      <c r="M363" s="217"/>
      <c r="N363" s="217"/>
    </row>
    <row r="364" spans="1:14" ht="15">
      <c r="A364" s="3"/>
      <c r="B364" s="81"/>
      <c r="D364" s="3"/>
      <c r="E364" s="217"/>
      <c r="F364" s="217"/>
      <c r="G364" s="217"/>
      <c r="H364" s="217"/>
      <c r="I364" s="217"/>
      <c r="J364" s="217"/>
      <c r="K364" s="217"/>
      <c r="L364" s="217"/>
      <c r="M364" s="217"/>
      <c r="N364" s="217"/>
    </row>
    <row r="365" spans="1:14" ht="15.75">
      <c r="A365" s="126">
        <v>11</v>
      </c>
      <c r="B365" s="124" t="s">
        <v>126</v>
      </c>
      <c r="D365" s="3"/>
      <c r="E365" s="217"/>
      <c r="F365" s="217"/>
      <c r="G365" s="217"/>
      <c r="H365" s="217"/>
      <c r="I365" s="217"/>
      <c r="J365" s="217"/>
      <c r="K365" s="217"/>
      <c r="L365" s="217"/>
      <c r="M365" s="217"/>
      <c r="N365" s="217"/>
    </row>
    <row r="366" spans="1:14" ht="15">
      <c r="A366" s="127" t="s">
        <v>8</v>
      </c>
      <c r="B366" s="125" t="s">
        <v>127</v>
      </c>
      <c r="D366" s="3"/>
      <c r="E366" s="217"/>
      <c r="F366" s="217"/>
      <c r="G366" s="217"/>
      <c r="H366" s="217"/>
      <c r="I366" s="217"/>
      <c r="J366" s="217"/>
      <c r="K366" s="217"/>
      <c r="L366" s="217"/>
      <c r="M366" s="217"/>
      <c r="N366" s="217"/>
    </row>
    <row r="367" spans="1:14" ht="63.75">
      <c r="A367" s="218"/>
      <c r="B367" s="141" t="s">
        <v>128</v>
      </c>
      <c r="D367" s="3"/>
      <c r="E367" s="217"/>
      <c r="F367" s="217"/>
      <c r="G367" s="217"/>
      <c r="H367" s="217"/>
      <c r="I367" s="217"/>
      <c r="J367" s="217"/>
      <c r="K367" s="217"/>
      <c r="L367" s="217"/>
      <c r="M367" s="217"/>
      <c r="N367" s="217"/>
    </row>
    <row r="368" spans="1:14" ht="15">
      <c r="A368" s="218"/>
      <c r="B368" s="141" t="s">
        <v>129</v>
      </c>
      <c r="D368" s="3"/>
      <c r="E368" s="217"/>
      <c r="F368" s="217"/>
      <c r="G368" s="217"/>
      <c r="H368" s="217"/>
      <c r="I368" s="217"/>
      <c r="J368" s="217"/>
      <c r="K368" s="217"/>
      <c r="L368" s="217"/>
      <c r="M368" s="217"/>
      <c r="N368" s="217"/>
    </row>
    <row r="369" spans="1:14" ht="15">
      <c r="A369" s="218"/>
      <c r="B369" s="141" t="s">
        <v>130</v>
      </c>
      <c r="D369" s="3"/>
      <c r="E369" s="217"/>
      <c r="F369" s="217"/>
      <c r="G369" s="217"/>
      <c r="H369" s="217"/>
      <c r="I369" s="217"/>
      <c r="J369" s="217"/>
      <c r="K369" s="217"/>
      <c r="L369" s="217"/>
      <c r="M369" s="217"/>
      <c r="N369" s="217"/>
    </row>
    <row r="370" spans="1:14" ht="15">
      <c r="A370" s="218"/>
      <c r="B370" s="141" t="s">
        <v>131</v>
      </c>
      <c r="D370" s="3"/>
      <c r="E370" s="217"/>
      <c r="F370" s="217"/>
      <c r="G370" s="217"/>
      <c r="H370" s="217"/>
      <c r="I370" s="217"/>
      <c r="J370" s="217"/>
      <c r="K370" s="217"/>
      <c r="L370" s="217"/>
      <c r="M370" s="217"/>
      <c r="N370" s="217"/>
    </row>
    <row r="371" spans="1:14" ht="15">
      <c r="A371" s="218"/>
      <c r="B371" s="141" t="s">
        <v>132</v>
      </c>
      <c r="D371" s="3"/>
      <c r="E371" s="217"/>
      <c r="F371" s="217"/>
      <c r="G371" s="217"/>
      <c r="H371" s="217"/>
      <c r="I371" s="217"/>
      <c r="J371" s="217"/>
      <c r="K371" s="217"/>
      <c r="L371" s="217"/>
      <c r="M371" s="217"/>
      <c r="N371" s="217"/>
    </row>
    <row r="372" spans="1:14" ht="15">
      <c r="A372" s="218"/>
      <c r="B372" s="141" t="s">
        <v>133</v>
      </c>
      <c r="D372" s="3"/>
      <c r="E372" s="217"/>
      <c r="F372" s="217"/>
      <c r="G372" s="217"/>
      <c r="H372" s="217"/>
      <c r="I372" s="217"/>
      <c r="J372" s="217"/>
      <c r="K372" s="217"/>
      <c r="L372" s="217"/>
      <c r="M372" s="217"/>
      <c r="N372" s="217"/>
    </row>
    <row r="373" spans="1:14" ht="15">
      <c r="A373" s="218"/>
      <c r="B373" s="141" t="s">
        <v>134</v>
      </c>
      <c r="D373" s="3"/>
      <c r="E373" s="217"/>
      <c r="F373" s="217"/>
      <c r="G373" s="217"/>
      <c r="H373" s="217"/>
      <c r="I373" s="217"/>
      <c r="J373" s="217"/>
      <c r="K373" s="217"/>
      <c r="L373" s="217"/>
      <c r="M373" s="217"/>
      <c r="N373" s="217"/>
    </row>
    <row r="374" spans="1:14" ht="15">
      <c r="A374" s="3"/>
      <c r="B374" s="81"/>
      <c r="D374" s="3"/>
      <c r="E374" s="217"/>
      <c r="F374" s="217"/>
      <c r="G374" s="217"/>
      <c r="H374" s="217"/>
      <c r="I374" s="217"/>
      <c r="J374" s="217"/>
      <c r="K374" s="217"/>
      <c r="L374" s="217"/>
      <c r="M374" s="217"/>
      <c r="N374" s="217"/>
    </row>
    <row r="375" spans="1:14" ht="15">
      <c r="A375" s="127" t="s">
        <v>11</v>
      </c>
      <c r="B375" s="125" t="s">
        <v>135</v>
      </c>
      <c r="D375" s="3"/>
      <c r="E375" s="217"/>
      <c r="F375" s="217"/>
      <c r="G375" s="217"/>
      <c r="H375" s="217"/>
      <c r="I375" s="217"/>
      <c r="J375" s="217"/>
      <c r="K375" s="217"/>
      <c r="L375" s="217"/>
      <c r="M375" s="217"/>
      <c r="N375" s="217"/>
    </row>
    <row r="376" spans="1:14" ht="63.75">
      <c r="A376" s="218"/>
      <c r="B376" s="141" t="s">
        <v>128</v>
      </c>
      <c r="D376" s="3"/>
      <c r="E376" s="217"/>
      <c r="F376" s="217"/>
      <c r="G376" s="217"/>
      <c r="H376" s="217"/>
      <c r="I376" s="217"/>
      <c r="J376" s="217"/>
      <c r="K376" s="217"/>
      <c r="L376" s="217"/>
      <c r="M376" s="217"/>
      <c r="N376" s="217"/>
    </row>
    <row r="377" spans="1:14" ht="15">
      <c r="A377" s="218"/>
      <c r="B377" s="141" t="s">
        <v>136</v>
      </c>
      <c r="D377" s="3"/>
      <c r="E377" s="217"/>
      <c r="F377" s="217"/>
      <c r="G377" s="217"/>
      <c r="H377" s="217"/>
      <c r="I377" s="217"/>
      <c r="J377" s="217"/>
      <c r="K377" s="217"/>
      <c r="L377" s="217"/>
      <c r="M377" s="217"/>
      <c r="N377" s="217"/>
    </row>
    <row r="378" spans="1:14" ht="15">
      <c r="A378" s="218"/>
      <c r="B378" s="141" t="s">
        <v>130</v>
      </c>
      <c r="D378" s="3"/>
      <c r="E378" s="217"/>
      <c r="F378" s="217"/>
      <c r="G378" s="217"/>
      <c r="H378" s="217"/>
      <c r="I378" s="217"/>
      <c r="J378" s="217"/>
      <c r="K378" s="217"/>
      <c r="L378" s="217"/>
      <c r="M378" s="217"/>
      <c r="N378" s="217"/>
    </row>
    <row r="379" spans="1:14" ht="15">
      <c r="A379" s="218"/>
      <c r="B379" s="141" t="s">
        <v>131</v>
      </c>
      <c r="D379" s="3"/>
      <c r="E379" s="217"/>
      <c r="F379" s="217"/>
      <c r="G379" s="217"/>
      <c r="H379" s="217"/>
      <c r="I379" s="217"/>
      <c r="J379" s="217"/>
      <c r="K379" s="217"/>
      <c r="L379" s="217"/>
      <c r="M379" s="217"/>
      <c r="N379" s="217"/>
    </row>
    <row r="380" spans="1:14" ht="15">
      <c r="A380" s="218"/>
      <c r="B380" s="141" t="s">
        <v>137</v>
      </c>
      <c r="D380" s="3"/>
      <c r="E380" s="217"/>
      <c r="F380" s="217"/>
      <c r="G380" s="217"/>
      <c r="H380" s="217"/>
      <c r="I380" s="217"/>
      <c r="J380" s="217"/>
      <c r="K380" s="217"/>
      <c r="L380" s="217"/>
      <c r="M380" s="217"/>
      <c r="N380" s="217"/>
    </row>
    <row r="381" spans="1:14" ht="15">
      <c r="A381" s="218"/>
      <c r="B381" s="141" t="s">
        <v>138</v>
      </c>
      <c r="D381" s="3"/>
      <c r="E381" s="217"/>
      <c r="F381" s="217"/>
      <c r="G381" s="217"/>
      <c r="H381" s="217"/>
      <c r="I381" s="217"/>
      <c r="J381" s="217"/>
      <c r="K381" s="217"/>
      <c r="L381" s="217"/>
      <c r="M381" s="217"/>
      <c r="N381" s="217"/>
    </row>
    <row r="382" spans="1:14" ht="15">
      <c r="A382" s="218"/>
      <c r="B382" s="141" t="s">
        <v>139</v>
      </c>
      <c r="D382" s="3"/>
      <c r="E382" s="217"/>
      <c r="F382" s="217"/>
      <c r="G382" s="217"/>
      <c r="H382" s="217"/>
      <c r="I382" s="217"/>
      <c r="J382" s="217"/>
      <c r="K382" s="217"/>
      <c r="L382" s="217"/>
      <c r="M382" s="217"/>
      <c r="N382" s="217"/>
    </row>
    <row r="383" spans="1:14" ht="15">
      <c r="A383" s="218"/>
      <c r="B383" s="141" t="s">
        <v>140</v>
      </c>
      <c r="D383" s="3"/>
      <c r="E383" s="217"/>
      <c r="F383" s="217"/>
      <c r="G383" s="217"/>
      <c r="H383" s="217"/>
      <c r="I383" s="217"/>
      <c r="J383" s="217"/>
      <c r="K383" s="217"/>
      <c r="L383" s="217"/>
      <c r="M383" s="217"/>
      <c r="N383" s="217"/>
    </row>
    <row r="384" spans="1:14" ht="15">
      <c r="A384" s="3"/>
      <c r="B384" s="81"/>
      <c r="D384" s="3"/>
      <c r="E384" s="217"/>
      <c r="F384" s="217"/>
      <c r="G384" s="217"/>
      <c r="H384" s="217"/>
      <c r="I384" s="217"/>
      <c r="J384" s="217"/>
      <c r="K384" s="217"/>
      <c r="L384" s="217"/>
      <c r="M384" s="217"/>
      <c r="N384" s="217"/>
    </row>
    <row r="385" spans="1:14" ht="15">
      <c r="A385" s="127" t="s">
        <v>13</v>
      </c>
      <c r="B385" s="125" t="s">
        <v>141</v>
      </c>
      <c r="D385" s="3"/>
      <c r="E385" s="217"/>
      <c r="F385" s="217"/>
      <c r="G385" s="217"/>
      <c r="H385" s="217"/>
      <c r="I385" s="217"/>
      <c r="J385" s="217"/>
      <c r="K385" s="217"/>
      <c r="L385" s="217"/>
      <c r="M385" s="217"/>
      <c r="N385" s="217"/>
    </row>
    <row r="386" spans="1:14" ht="63" customHeight="1">
      <c r="A386" s="218"/>
      <c r="B386" s="141" t="s">
        <v>128</v>
      </c>
      <c r="D386" s="3"/>
      <c r="E386" s="217"/>
      <c r="F386" s="217"/>
      <c r="G386" s="217"/>
      <c r="H386" s="217"/>
      <c r="I386" s="217"/>
      <c r="J386" s="217"/>
      <c r="K386" s="217"/>
      <c r="L386" s="217"/>
      <c r="M386" s="217"/>
      <c r="N386" s="217"/>
    </row>
    <row r="387" spans="1:14" ht="12.75" customHeight="1">
      <c r="A387" s="218"/>
      <c r="B387" s="141" t="s">
        <v>142</v>
      </c>
      <c r="D387" s="3"/>
      <c r="E387" s="217"/>
      <c r="F387" s="217"/>
      <c r="G387" s="217"/>
      <c r="H387" s="217"/>
      <c r="I387" s="217"/>
      <c r="J387" s="217"/>
      <c r="K387" s="217"/>
      <c r="L387" s="217"/>
      <c r="M387" s="217"/>
      <c r="N387" s="217"/>
    </row>
    <row r="388" spans="1:14" ht="15">
      <c r="A388" s="218"/>
      <c r="B388" s="141" t="s">
        <v>130</v>
      </c>
      <c r="D388" s="3"/>
      <c r="E388" s="217"/>
      <c r="F388" s="217"/>
      <c r="G388" s="217"/>
      <c r="H388" s="217"/>
      <c r="I388" s="217"/>
      <c r="J388" s="217"/>
      <c r="K388" s="217"/>
      <c r="L388" s="217"/>
      <c r="M388" s="217"/>
      <c r="N388" s="217"/>
    </row>
    <row r="389" spans="1:14" ht="15">
      <c r="A389" s="218"/>
      <c r="B389" s="141" t="s">
        <v>131</v>
      </c>
      <c r="D389" s="3"/>
      <c r="E389" s="217"/>
      <c r="F389" s="217"/>
      <c r="G389" s="217"/>
      <c r="H389" s="217"/>
      <c r="I389" s="217"/>
      <c r="J389" s="217"/>
      <c r="K389" s="217"/>
      <c r="L389" s="217"/>
      <c r="M389" s="217"/>
      <c r="N389" s="217"/>
    </row>
    <row r="390" spans="1:14" ht="15">
      <c r="A390" s="218"/>
      <c r="B390" s="141" t="s">
        <v>143</v>
      </c>
      <c r="D390" s="3"/>
      <c r="E390" s="217"/>
      <c r="F390" s="217"/>
      <c r="G390" s="217"/>
      <c r="H390" s="217"/>
      <c r="I390" s="217"/>
      <c r="J390" s="217"/>
      <c r="K390" s="217"/>
      <c r="L390" s="217"/>
      <c r="M390" s="217"/>
      <c r="N390" s="217"/>
    </row>
    <row r="391" spans="1:14" ht="15">
      <c r="A391" s="218"/>
      <c r="B391" s="141" t="s">
        <v>144</v>
      </c>
      <c r="D391" s="3"/>
      <c r="E391" s="217"/>
      <c r="F391" s="217"/>
      <c r="G391" s="217"/>
      <c r="H391" s="217"/>
      <c r="I391" s="217"/>
      <c r="J391" s="217"/>
      <c r="K391" s="217"/>
      <c r="L391" s="217"/>
      <c r="M391" s="217"/>
      <c r="N391" s="217"/>
    </row>
    <row r="392" spans="1:14" ht="15">
      <c r="A392" s="218"/>
      <c r="B392" s="141" t="s">
        <v>145</v>
      </c>
      <c r="D392" s="3"/>
      <c r="E392" s="217"/>
      <c r="F392" s="217"/>
      <c r="G392" s="217"/>
      <c r="H392" s="217"/>
      <c r="I392" s="217"/>
      <c r="J392" s="217"/>
      <c r="K392" s="217"/>
      <c r="L392" s="217"/>
      <c r="M392" s="217"/>
      <c r="N392" s="217"/>
    </row>
    <row r="393" spans="1:14" ht="15">
      <c r="A393" s="3"/>
      <c r="B393" s="81"/>
      <c r="D393" s="3"/>
      <c r="E393" s="217"/>
      <c r="F393" s="217"/>
      <c r="G393" s="217"/>
      <c r="H393" s="217"/>
      <c r="I393" s="217"/>
      <c r="J393" s="217"/>
      <c r="K393" s="217"/>
      <c r="L393" s="217"/>
      <c r="M393" s="217"/>
      <c r="N393" s="217"/>
    </row>
    <row r="394" spans="1:14" ht="15.75">
      <c r="A394" s="126">
        <v>12</v>
      </c>
      <c r="B394" s="124" t="s">
        <v>146</v>
      </c>
      <c r="D394" s="3"/>
      <c r="E394" s="217"/>
      <c r="F394" s="217"/>
      <c r="G394" s="217"/>
      <c r="H394" s="217"/>
      <c r="I394" s="217"/>
      <c r="J394" s="217"/>
      <c r="K394" s="217"/>
      <c r="L394" s="217"/>
      <c r="M394" s="217"/>
      <c r="N394" s="217"/>
    </row>
    <row r="395" spans="1:14" ht="15">
      <c r="A395" s="3"/>
      <c r="B395" s="81"/>
      <c r="D395" s="3"/>
      <c r="E395" s="217"/>
      <c r="F395" s="217"/>
      <c r="G395" s="217"/>
      <c r="H395" s="217"/>
      <c r="I395" s="217"/>
      <c r="J395" s="217"/>
      <c r="K395" s="217"/>
      <c r="L395" s="217"/>
      <c r="M395" s="217"/>
      <c r="N395" s="217"/>
    </row>
    <row r="396" spans="1:14" ht="15.75">
      <c r="A396" s="126">
        <v>13</v>
      </c>
      <c r="B396" s="124" t="s">
        <v>147</v>
      </c>
      <c r="D396" s="3"/>
      <c r="E396" s="217"/>
      <c r="F396" s="217"/>
      <c r="G396" s="217"/>
      <c r="H396" s="217"/>
      <c r="I396" s="217"/>
      <c r="J396" s="217"/>
      <c r="K396" s="217"/>
      <c r="L396" s="217"/>
      <c r="M396" s="217"/>
      <c r="N396" s="217"/>
    </row>
    <row r="397" spans="1:14" ht="42.75">
      <c r="A397" s="127" t="s">
        <v>8</v>
      </c>
      <c r="B397" s="125" t="s">
        <v>148</v>
      </c>
      <c r="D397" s="3"/>
      <c r="E397" s="217"/>
      <c r="F397" s="217"/>
      <c r="G397" s="217"/>
      <c r="H397" s="217"/>
      <c r="I397" s="217"/>
      <c r="J397" s="217"/>
      <c r="K397" s="217"/>
      <c r="L397" s="217"/>
      <c r="M397" s="217"/>
      <c r="N397" s="217"/>
    </row>
    <row r="398" spans="1:14" ht="28.5">
      <c r="A398" s="127" t="s">
        <v>11</v>
      </c>
      <c r="B398" s="125" t="s">
        <v>149</v>
      </c>
      <c r="D398" s="3"/>
      <c r="E398" s="217"/>
      <c r="F398" s="217"/>
      <c r="G398" s="217"/>
      <c r="H398" s="217"/>
      <c r="I398" s="217"/>
      <c r="J398" s="217"/>
      <c r="K398" s="217"/>
      <c r="L398" s="217"/>
      <c r="M398" s="217"/>
      <c r="N398" s="217"/>
    </row>
    <row r="399" spans="1:14" ht="42.75">
      <c r="A399" s="127" t="s">
        <v>11</v>
      </c>
      <c r="B399" s="125" t="s">
        <v>150</v>
      </c>
      <c r="D399" s="3"/>
      <c r="E399" s="217"/>
      <c r="F399" s="217"/>
      <c r="G399" s="217"/>
      <c r="H399" s="217"/>
      <c r="I399" s="217"/>
      <c r="J399" s="217"/>
      <c r="K399" s="217"/>
      <c r="L399" s="217"/>
      <c r="M399" s="217"/>
      <c r="N399" s="217"/>
    </row>
    <row r="400" spans="1:14" ht="15">
      <c r="A400" s="3"/>
      <c r="B400" s="141" t="s">
        <v>151</v>
      </c>
      <c r="D400" s="3"/>
      <c r="E400" s="217"/>
      <c r="F400" s="217"/>
      <c r="G400" s="217"/>
      <c r="H400" s="217"/>
      <c r="I400" s="217"/>
      <c r="J400" s="217"/>
      <c r="K400" s="217"/>
      <c r="L400" s="217"/>
      <c r="M400" s="217"/>
      <c r="N400" s="217"/>
    </row>
    <row r="401" spans="1:14" ht="15">
      <c r="A401" s="3"/>
      <c r="B401" s="141" t="s">
        <v>152</v>
      </c>
      <c r="D401" s="3"/>
      <c r="E401" s="217"/>
      <c r="F401" s="217"/>
      <c r="G401" s="217"/>
      <c r="H401" s="217"/>
      <c r="I401" s="217"/>
      <c r="J401" s="217"/>
      <c r="K401" s="217"/>
      <c r="L401" s="217"/>
      <c r="M401" s="217"/>
      <c r="N401" s="217"/>
    </row>
    <row r="402" spans="1:14" ht="15">
      <c r="A402" s="3"/>
      <c r="B402" s="141" t="s">
        <v>153</v>
      </c>
      <c r="D402" s="3"/>
      <c r="E402" s="217"/>
      <c r="F402" s="217"/>
      <c r="G402" s="217"/>
      <c r="H402" s="217"/>
      <c r="I402" s="217"/>
      <c r="J402" s="217"/>
      <c r="K402" s="217"/>
      <c r="L402" s="217"/>
      <c r="M402" s="217"/>
      <c r="N402" s="217"/>
    </row>
    <row r="403" spans="1:14" ht="15">
      <c r="A403" s="3"/>
      <c r="B403" s="141" t="s">
        <v>154</v>
      </c>
      <c r="D403" s="3"/>
      <c r="E403" s="217"/>
      <c r="F403" s="217"/>
      <c r="G403" s="217"/>
      <c r="H403" s="217"/>
      <c r="I403" s="217"/>
      <c r="J403" s="217"/>
      <c r="K403" s="217"/>
      <c r="L403" s="217"/>
      <c r="M403" s="217"/>
      <c r="N403" s="217"/>
    </row>
    <row r="404" spans="1:14" ht="15">
      <c r="A404" s="3"/>
      <c r="B404" s="141" t="s">
        <v>155</v>
      </c>
      <c r="D404" s="3"/>
      <c r="E404" s="217"/>
      <c r="F404" s="217"/>
      <c r="G404" s="217"/>
      <c r="H404" s="217"/>
      <c r="I404" s="217"/>
      <c r="J404" s="217"/>
      <c r="K404" s="217"/>
      <c r="L404" s="217"/>
      <c r="M404" s="217"/>
      <c r="N404" s="217"/>
    </row>
    <row r="405" spans="1:14" ht="15">
      <c r="A405" s="3"/>
      <c r="B405" s="141" t="s">
        <v>156</v>
      </c>
      <c r="D405" s="3"/>
      <c r="E405" s="217"/>
      <c r="F405" s="217"/>
      <c r="G405" s="217"/>
      <c r="H405" s="217"/>
      <c r="I405" s="217"/>
      <c r="J405" s="217"/>
      <c r="K405" s="217"/>
      <c r="L405" s="217"/>
      <c r="M405" s="217"/>
      <c r="N405" s="217"/>
    </row>
    <row r="406" spans="1:14" ht="15">
      <c r="A406" s="127" t="s">
        <v>13</v>
      </c>
      <c r="B406" s="125" t="s">
        <v>157</v>
      </c>
      <c r="D406" s="3"/>
      <c r="E406" s="217"/>
      <c r="F406" s="217"/>
      <c r="G406" s="217"/>
      <c r="H406" s="217"/>
      <c r="I406" s="217"/>
      <c r="J406" s="217"/>
      <c r="K406" s="217"/>
      <c r="L406" s="217"/>
      <c r="M406" s="217"/>
      <c r="N406" s="217"/>
    </row>
    <row r="407" spans="1:14" ht="15">
      <c r="A407" s="127" t="s">
        <v>19</v>
      </c>
      <c r="B407" s="125" t="s">
        <v>158</v>
      </c>
      <c r="D407" s="3"/>
      <c r="E407" s="217"/>
      <c r="F407" s="217"/>
      <c r="G407" s="217"/>
      <c r="H407" s="217"/>
      <c r="I407" s="217"/>
      <c r="J407" s="217"/>
      <c r="K407" s="217"/>
      <c r="L407" s="217"/>
      <c r="M407" s="217"/>
      <c r="N407" s="217"/>
    </row>
    <row r="408" spans="1:14" ht="15">
      <c r="A408" s="3"/>
      <c r="B408" s="81"/>
      <c r="D408" s="3"/>
      <c r="E408" s="217"/>
      <c r="F408" s="217"/>
      <c r="G408" s="217"/>
      <c r="H408" s="217"/>
      <c r="I408" s="217"/>
      <c r="J408" s="217"/>
      <c r="K408" s="217"/>
      <c r="L408" s="217"/>
      <c r="M408" s="217"/>
      <c r="N408" s="217"/>
    </row>
    <row r="409" spans="1:14" ht="15.75">
      <c r="A409" s="126">
        <v>14</v>
      </c>
      <c r="B409" s="124" t="s">
        <v>208</v>
      </c>
      <c r="D409" s="3"/>
      <c r="E409" s="217"/>
      <c r="F409" s="217"/>
      <c r="G409" s="217"/>
      <c r="H409" s="217"/>
      <c r="I409" s="217"/>
      <c r="J409" s="217"/>
      <c r="K409" s="217"/>
      <c r="L409" s="217"/>
      <c r="M409" s="217"/>
      <c r="N409" s="217"/>
    </row>
    <row r="410" spans="1:14" ht="15">
      <c r="A410" s="127" t="s">
        <v>8</v>
      </c>
      <c r="B410" s="125" t="s">
        <v>160</v>
      </c>
      <c r="D410" s="3"/>
      <c r="E410" s="217"/>
      <c r="F410" s="217"/>
      <c r="G410" s="217"/>
      <c r="H410" s="217"/>
      <c r="I410" s="217"/>
      <c r="J410" s="217"/>
      <c r="K410" s="217"/>
      <c r="L410" s="217"/>
      <c r="M410" s="217"/>
      <c r="N410" s="217"/>
    </row>
    <row r="411" spans="1:14" ht="15">
      <c r="A411" s="127" t="s">
        <v>11</v>
      </c>
      <c r="B411" s="125" t="s">
        <v>161</v>
      </c>
      <c r="D411" s="3"/>
      <c r="E411" s="217"/>
      <c r="F411" s="217"/>
      <c r="G411" s="217"/>
      <c r="H411" s="217"/>
      <c r="I411" s="217"/>
      <c r="J411" s="217"/>
      <c r="K411" s="217"/>
      <c r="L411" s="217"/>
      <c r="M411" s="217"/>
      <c r="N411" s="217"/>
    </row>
    <row r="412" spans="1:14" ht="15">
      <c r="A412" s="3"/>
      <c r="B412" s="81"/>
      <c r="D412" s="3"/>
      <c r="E412" s="217"/>
      <c r="F412" s="217"/>
      <c r="G412" s="217"/>
      <c r="H412" s="217"/>
      <c r="I412" s="217"/>
      <c r="J412" s="217"/>
      <c r="K412" s="217"/>
      <c r="L412" s="217"/>
      <c r="M412" s="217"/>
      <c r="N412" s="217"/>
    </row>
    <row r="413" spans="1:14" ht="15.75">
      <c r="A413" s="126">
        <v>15</v>
      </c>
      <c r="B413" s="124" t="s">
        <v>209</v>
      </c>
      <c r="D413" s="3"/>
      <c r="E413" s="217"/>
      <c r="F413" s="217"/>
      <c r="G413" s="217"/>
      <c r="H413" s="217"/>
      <c r="I413" s="217"/>
      <c r="J413" s="217"/>
      <c r="K413" s="217"/>
      <c r="L413" s="217"/>
      <c r="M413" s="217"/>
      <c r="N413" s="217"/>
    </row>
    <row r="414" spans="1:14" ht="28.5">
      <c r="A414" s="127"/>
      <c r="B414" s="125" t="s">
        <v>166</v>
      </c>
      <c r="D414" s="3"/>
      <c r="E414" s="217"/>
      <c r="F414" s="217"/>
      <c r="G414" s="217"/>
      <c r="H414" s="217"/>
      <c r="I414" s="217"/>
      <c r="J414" s="217"/>
      <c r="K414" s="217"/>
      <c r="L414" s="217"/>
      <c r="M414" s="217"/>
      <c r="N414" s="217"/>
    </row>
    <row r="415" spans="1:14" ht="15">
      <c r="A415" s="127" t="s">
        <v>8</v>
      </c>
      <c r="B415" s="125" t="s">
        <v>167</v>
      </c>
      <c r="D415" s="3"/>
      <c r="E415" s="217"/>
      <c r="F415" s="217"/>
      <c r="G415" s="217"/>
      <c r="H415" s="217"/>
      <c r="I415" s="217"/>
      <c r="J415" s="217"/>
      <c r="K415" s="217"/>
      <c r="L415" s="217"/>
      <c r="M415" s="217"/>
      <c r="N415" s="217"/>
    </row>
    <row r="416" spans="1:14" ht="15">
      <c r="A416" s="3"/>
      <c r="B416" s="141" t="s">
        <v>168</v>
      </c>
      <c r="D416" s="3"/>
      <c r="E416" s="217"/>
      <c r="F416" s="217"/>
      <c r="G416" s="217"/>
      <c r="H416" s="217"/>
      <c r="I416" s="217"/>
      <c r="J416" s="217"/>
      <c r="K416" s="217"/>
      <c r="L416" s="217"/>
      <c r="M416" s="217"/>
      <c r="N416" s="217"/>
    </row>
    <row r="417" spans="1:14" ht="15">
      <c r="A417" s="3"/>
      <c r="B417" s="141" t="s">
        <v>169</v>
      </c>
      <c r="D417" s="3"/>
      <c r="E417" s="217"/>
      <c r="F417" s="217"/>
      <c r="G417" s="217"/>
      <c r="H417" s="217"/>
      <c r="I417" s="217"/>
      <c r="J417" s="217"/>
      <c r="K417" s="217"/>
      <c r="L417" s="217"/>
      <c r="M417" s="217"/>
      <c r="N417" s="217"/>
    </row>
    <row r="418" spans="1:14" ht="15">
      <c r="A418" s="3"/>
      <c r="B418" s="141" t="s">
        <v>170</v>
      </c>
      <c r="D418" s="3"/>
      <c r="E418" s="217"/>
      <c r="F418" s="217"/>
      <c r="G418" s="217"/>
      <c r="H418" s="217"/>
      <c r="I418" s="217"/>
      <c r="J418" s="217"/>
      <c r="K418" s="217"/>
      <c r="L418" s="217"/>
      <c r="M418" s="217"/>
      <c r="N418" s="217"/>
    </row>
    <row r="419" spans="1:14" ht="15">
      <c r="A419" s="3"/>
      <c r="B419" s="141" t="s">
        <v>171</v>
      </c>
      <c r="D419" s="3"/>
      <c r="E419" s="217"/>
      <c r="F419" s="217"/>
      <c r="G419" s="217"/>
      <c r="H419" s="217"/>
      <c r="I419" s="217"/>
      <c r="J419" s="217"/>
      <c r="K419" s="217"/>
      <c r="L419" s="217"/>
      <c r="M419" s="217"/>
      <c r="N419" s="217"/>
    </row>
    <row r="420" spans="1:14" ht="15">
      <c r="A420" s="3"/>
      <c r="B420" s="141" t="s">
        <v>172</v>
      </c>
      <c r="D420" s="3"/>
      <c r="E420" s="217"/>
      <c r="F420" s="217"/>
      <c r="G420" s="217"/>
      <c r="H420" s="217"/>
      <c r="I420" s="217"/>
      <c r="J420" s="217"/>
      <c r="K420" s="217"/>
      <c r="L420" s="217"/>
      <c r="M420" s="217"/>
      <c r="N420" s="217"/>
    </row>
    <row r="421" spans="1:14" ht="15">
      <c r="A421" s="127" t="s">
        <v>11</v>
      </c>
      <c r="B421" s="125" t="s">
        <v>173</v>
      </c>
      <c r="D421" s="3"/>
      <c r="E421" s="217"/>
      <c r="F421" s="217"/>
      <c r="G421" s="217"/>
      <c r="H421" s="217"/>
      <c r="I421" s="217"/>
      <c r="J421" s="217"/>
      <c r="K421" s="217"/>
      <c r="L421" s="217"/>
      <c r="M421" s="217"/>
      <c r="N421" s="217"/>
    </row>
    <row r="422" spans="1:14" ht="15">
      <c r="A422" s="3"/>
      <c r="B422" s="141" t="s">
        <v>174</v>
      </c>
      <c r="D422" s="3"/>
      <c r="E422" s="217"/>
      <c r="F422" s="217"/>
      <c r="G422" s="217"/>
      <c r="H422" s="217"/>
      <c r="I422" s="217"/>
      <c r="J422" s="217"/>
      <c r="K422" s="217"/>
      <c r="L422" s="217"/>
      <c r="M422" s="217"/>
      <c r="N422" s="217"/>
    </row>
    <row r="423" spans="1:14" ht="15">
      <c r="A423" s="3"/>
      <c r="B423" s="141" t="s">
        <v>175</v>
      </c>
      <c r="D423" s="3"/>
      <c r="E423" s="217"/>
      <c r="F423" s="217"/>
      <c r="G423" s="217"/>
      <c r="H423" s="217"/>
      <c r="I423" s="217"/>
      <c r="J423" s="217"/>
      <c r="K423" s="217"/>
      <c r="L423" s="217"/>
      <c r="M423" s="217"/>
      <c r="N423" s="217"/>
    </row>
    <row r="424" spans="1:14" ht="15">
      <c r="A424" s="3"/>
      <c r="B424" s="141" t="s">
        <v>176</v>
      </c>
      <c r="D424" s="3"/>
      <c r="E424" s="217"/>
      <c r="F424" s="217"/>
      <c r="G424" s="217"/>
      <c r="H424" s="217"/>
      <c r="I424" s="217"/>
      <c r="J424" s="217"/>
      <c r="K424" s="217"/>
      <c r="L424" s="217"/>
      <c r="M424" s="217"/>
      <c r="N424" s="217"/>
    </row>
    <row r="425" spans="1:14" ht="15">
      <c r="A425" s="3"/>
      <c r="B425" s="141" t="s">
        <v>177</v>
      </c>
      <c r="D425" s="3"/>
      <c r="E425" s="217"/>
      <c r="F425" s="217"/>
      <c r="G425" s="217"/>
      <c r="H425" s="217"/>
      <c r="I425" s="217"/>
      <c r="J425" s="217"/>
      <c r="K425" s="217"/>
      <c r="L425" s="217"/>
      <c r="M425" s="217"/>
      <c r="N425" s="217"/>
    </row>
    <row r="426" spans="1:14" ht="15">
      <c r="A426" s="127" t="s">
        <v>13</v>
      </c>
      <c r="B426" s="125" t="s">
        <v>178</v>
      </c>
      <c r="D426" s="3"/>
      <c r="E426" s="217"/>
      <c r="F426" s="217"/>
      <c r="G426" s="217"/>
      <c r="H426" s="217"/>
      <c r="I426" s="217"/>
      <c r="J426" s="217"/>
      <c r="K426" s="217"/>
      <c r="L426" s="217"/>
      <c r="M426" s="217"/>
      <c r="N426" s="217"/>
    </row>
    <row r="427" spans="1:14" ht="15">
      <c r="A427" s="3"/>
      <c r="B427" s="141" t="s">
        <v>179</v>
      </c>
      <c r="D427" s="3"/>
      <c r="E427" s="217"/>
      <c r="F427" s="217"/>
      <c r="G427" s="217"/>
      <c r="H427" s="217"/>
      <c r="I427" s="217"/>
      <c r="J427" s="217"/>
      <c r="K427" s="217"/>
      <c r="L427" s="217"/>
      <c r="M427" s="217"/>
      <c r="N427" s="217"/>
    </row>
    <row r="428" spans="1:14" ht="15">
      <c r="A428" s="3"/>
      <c r="B428" s="141" t="s">
        <v>180</v>
      </c>
      <c r="D428" s="3"/>
      <c r="E428" s="217"/>
      <c r="F428" s="217"/>
      <c r="G428" s="217"/>
      <c r="H428" s="217"/>
      <c r="I428" s="217"/>
      <c r="J428" s="217"/>
      <c r="K428" s="217"/>
      <c r="L428" s="217"/>
      <c r="M428" s="217"/>
      <c r="N428" s="217"/>
    </row>
    <row r="429" spans="1:14" ht="15">
      <c r="A429" s="3"/>
      <c r="B429" s="141" t="s">
        <v>181</v>
      </c>
      <c r="D429" s="3"/>
      <c r="E429" s="217"/>
      <c r="F429" s="217"/>
      <c r="G429" s="217"/>
      <c r="H429" s="217"/>
      <c r="I429" s="217"/>
      <c r="J429" s="217"/>
      <c r="K429" s="217"/>
      <c r="L429" s="217"/>
      <c r="M429" s="217"/>
      <c r="N429" s="217"/>
    </row>
    <row r="430" spans="1:14" ht="15">
      <c r="A430" s="3"/>
      <c r="B430" s="141" t="s">
        <v>182</v>
      </c>
      <c r="D430" s="3"/>
      <c r="E430" s="217"/>
      <c r="F430" s="217"/>
      <c r="G430" s="217"/>
      <c r="H430" s="217"/>
      <c r="I430" s="217"/>
      <c r="J430" s="217"/>
      <c r="K430" s="217"/>
      <c r="L430" s="217"/>
      <c r="M430" s="217"/>
      <c r="N430" s="217"/>
    </row>
    <row r="431" spans="1:14" ht="15">
      <c r="A431" s="3"/>
      <c r="B431" s="141" t="s">
        <v>183</v>
      </c>
      <c r="D431" s="3"/>
      <c r="E431" s="217"/>
      <c r="F431" s="217"/>
      <c r="G431" s="217"/>
      <c r="H431" s="217"/>
      <c r="I431" s="217"/>
      <c r="J431" s="217"/>
      <c r="K431" s="217"/>
      <c r="L431" s="217"/>
      <c r="M431" s="217"/>
      <c r="N431" s="217"/>
    </row>
    <row r="432" spans="1:14" ht="15">
      <c r="A432" s="3"/>
      <c r="B432" s="141" t="s">
        <v>184</v>
      </c>
      <c r="D432" s="3"/>
      <c r="E432" s="217"/>
      <c r="F432" s="217"/>
      <c r="G432" s="217"/>
      <c r="H432" s="217"/>
      <c r="I432" s="217"/>
      <c r="J432" s="217"/>
      <c r="K432" s="217"/>
      <c r="L432" s="217"/>
      <c r="M432" s="217"/>
      <c r="N432" s="217"/>
    </row>
    <row r="433" spans="1:14" ht="15">
      <c r="A433" s="127" t="s">
        <v>19</v>
      </c>
      <c r="B433" s="125" t="s">
        <v>185</v>
      </c>
      <c r="D433" s="3"/>
      <c r="E433" s="217"/>
      <c r="F433" s="217"/>
      <c r="G433" s="217"/>
      <c r="H433" s="217"/>
      <c r="I433" s="217"/>
      <c r="J433" s="217"/>
      <c r="K433" s="217"/>
      <c r="L433" s="217"/>
      <c r="M433" s="217"/>
      <c r="N433" s="217"/>
    </row>
    <row r="434" spans="1:14" ht="15">
      <c r="A434" s="3"/>
      <c r="B434" s="141" t="s">
        <v>174</v>
      </c>
      <c r="D434" s="3"/>
      <c r="E434" s="217"/>
      <c r="F434" s="217"/>
      <c r="G434" s="217"/>
      <c r="H434" s="217"/>
      <c r="I434" s="217"/>
      <c r="J434" s="217"/>
      <c r="K434" s="217"/>
      <c r="L434" s="217"/>
      <c r="M434" s="217"/>
      <c r="N434" s="217"/>
    </row>
    <row r="435" spans="1:14" ht="15">
      <c r="A435" s="3"/>
      <c r="B435" s="141" t="s">
        <v>175</v>
      </c>
      <c r="D435" s="3"/>
      <c r="E435" s="217"/>
      <c r="F435" s="217"/>
      <c r="G435" s="217"/>
      <c r="H435" s="217"/>
      <c r="I435" s="217"/>
      <c r="J435" s="217"/>
      <c r="K435" s="217"/>
      <c r="L435" s="217"/>
      <c r="M435" s="217"/>
      <c r="N435" s="217"/>
    </row>
    <row r="436" spans="1:14" ht="15">
      <c r="A436" s="3"/>
      <c r="B436" s="141" t="s">
        <v>176</v>
      </c>
      <c r="D436" s="3"/>
      <c r="E436" s="217"/>
      <c r="F436" s="217"/>
      <c r="G436" s="217"/>
      <c r="H436" s="217"/>
      <c r="I436" s="217"/>
      <c r="J436" s="217"/>
      <c r="K436" s="217"/>
      <c r="L436" s="217"/>
      <c r="M436" s="217"/>
      <c r="N436" s="217"/>
    </row>
    <row r="437" spans="1:14" ht="15">
      <c r="A437" s="3"/>
      <c r="B437" s="141" t="s">
        <v>177</v>
      </c>
      <c r="D437" s="3"/>
      <c r="E437" s="217"/>
      <c r="F437" s="217"/>
      <c r="G437" s="217"/>
      <c r="H437" s="217"/>
      <c r="I437" s="217"/>
      <c r="J437" s="217"/>
      <c r="K437" s="217"/>
      <c r="L437" s="217"/>
      <c r="M437" s="217"/>
      <c r="N437" s="217"/>
    </row>
    <row r="438" spans="1:14" ht="15">
      <c r="A438" s="127" t="s">
        <v>21</v>
      </c>
      <c r="B438" s="125" t="s">
        <v>186</v>
      </c>
      <c r="D438" s="3"/>
      <c r="E438" s="217"/>
      <c r="F438" s="217"/>
      <c r="G438" s="217"/>
      <c r="H438" s="217"/>
      <c r="I438" s="217"/>
      <c r="J438" s="217"/>
      <c r="K438" s="217"/>
      <c r="L438" s="217"/>
      <c r="M438" s="217"/>
      <c r="N438" s="217"/>
    </row>
    <row r="439" spans="1:14" ht="15">
      <c r="A439" s="3"/>
      <c r="B439" s="141" t="s">
        <v>179</v>
      </c>
      <c r="D439" s="3"/>
      <c r="E439" s="217"/>
      <c r="F439" s="217"/>
      <c r="G439" s="217"/>
      <c r="H439" s="217"/>
      <c r="I439" s="217"/>
      <c r="J439" s="217"/>
      <c r="K439" s="217"/>
      <c r="L439" s="217"/>
      <c r="M439" s="217"/>
      <c r="N439" s="217"/>
    </row>
    <row r="440" spans="1:14" ht="15">
      <c r="A440" s="3"/>
      <c r="B440" s="141" t="s">
        <v>180</v>
      </c>
      <c r="D440" s="3"/>
      <c r="E440" s="217"/>
      <c r="F440" s="217"/>
      <c r="G440" s="217"/>
      <c r="H440" s="217"/>
      <c r="I440" s="217"/>
      <c r="J440" s="217"/>
      <c r="K440" s="217"/>
      <c r="L440" s="217"/>
      <c r="M440" s="217"/>
      <c r="N440" s="217"/>
    </row>
    <row r="441" spans="1:14" ht="15">
      <c r="A441" s="3"/>
      <c r="B441" s="141" t="s">
        <v>181</v>
      </c>
      <c r="D441" s="3"/>
      <c r="E441" s="217"/>
      <c r="F441" s="217"/>
      <c r="G441" s="217"/>
      <c r="H441" s="217"/>
      <c r="I441" s="217"/>
      <c r="J441" s="217"/>
      <c r="K441" s="217"/>
      <c r="L441" s="217"/>
      <c r="M441" s="217"/>
      <c r="N441" s="217"/>
    </row>
    <row r="442" spans="1:14" ht="15">
      <c r="A442" s="3"/>
      <c r="B442" s="141" t="s">
        <v>182</v>
      </c>
      <c r="D442" s="3"/>
      <c r="E442" s="217"/>
      <c r="F442" s="217"/>
      <c r="G442" s="217"/>
      <c r="H442" s="217"/>
      <c r="I442" s="217"/>
      <c r="J442" s="217"/>
      <c r="K442" s="217"/>
      <c r="L442" s="217"/>
      <c r="M442" s="217"/>
      <c r="N442" s="217"/>
    </row>
    <row r="443" spans="1:14" ht="15">
      <c r="A443" s="3"/>
      <c r="B443" s="141" t="s">
        <v>183</v>
      </c>
      <c r="D443" s="3"/>
      <c r="E443" s="217"/>
      <c r="F443" s="217"/>
      <c r="G443" s="217"/>
      <c r="H443" s="217"/>
      <c r="I443" s="217"/>
      <c r="J443" s="217"/>
      <c r="K443" s="217"/>
      <c r="L443" s="217"/>
      <c r="M443" s="217"/>
      <c r="N443" s="217"/>
    </row>
    <row r="444" spans="1:14" ht="15">
      <c r="A444" s="3"/>
      <c r="B444" s="141" t="s">
        <v>184</v>
      </c>
      <c r="D444" s="3"/>
      <c r="E444" s="217"/>
      <c r="F444" s="217"/>
      <c r="G444" s="217"/>
      <c r="H444" s="217"/>
      <c r="I444" s="217"/>
      <c r="J444" s="217"/>
      <c r="K444" s="217"/>
      <c r="L444" s="217"/>
      <c r="M444" s="217"/>
      <c r="N444" s="217"/>
    </row>
    <row r="445" spans="1:14" ht="15">
      <c r="A445" s="127" t="s">
        <v>23</v>
      </c>
      <c r="B445" s="125" t="s">
        <v>187</v>
      </c>
      <c r="D445" s="3"/>
      <c r="E445" s="217"/>
      <c r="F445" s="217"/>
      <c r="G445" s="217"/>
      <c r="H445" s="217"/>
      <c r="I445" s="217"/>
      <c r="J445" s="217"/>
      <c r="K445" s="217"/>
      <c r="L445" s="217"/>
      <c r="M445" s="217"/>
      <c r="N445" s="217"/>
    </row>
    <row r="446" spans="1:14" ht="15">
      <c r="A446" s="218"/>
      <c r="B446" s="141" t="s">
        <v>174</v>
      </c>
      <c r="D446" s="3"/>
      <c r="E446" s="217"/>
      <c r="F446" s="217"/>
      <c r="G446" s="217"/>
      <c r="H446" s="217"/>
      <c r="I446" s="217"/>
      <c r="J446" s="217"/>
      <c r="K446" s="217"/>
      <c r="L446" s="217"/>
      <c r="M446" s="217"/>
      <c r="N446" s="217"/>
    </row>
    <row r="447" spans="1:14" ht="15">
      <c r="A447" s="218"/>
      <c r="B447" s="141" t="s">
        <v>175</v>
      </c>
      <c r="D447" s="3"/>
      <c r="E447" s="217"/>
      <c r="F447" s="217"/>
      <c r="G447" s="217"/>
      <c r="H447" s="217"/>
      <c r="I447" s="217"/>
      <c r="J447" s="217"/>
      <c r="K447" s="217"/>
      <c r="L447" s="217"/>
      <c r="M447" s="217"/>
      <c r="N447" s="217"/>
    </row>
    <row r="448" spans="1:14" ht="15">
      <c r="A448" s="218"/>
      <c r="B448" s="141" t="s">
        <v>176</v>
      </c>
      <c r="D448" s="3"/>
      <c r="E448" s="217"/>
      <c r="F448" s="217"/>
      <c r="G448" s="217"/>
      <c r="H448" s="217"/>
      <c r="I448" s="217"/>
      <c r="J448" s="217"/>
      <c r="K448" s="217"/>
      <c r="L448" s="217"/>
      <c r="M448" s="217"/>
      <c r="N448" s="217"/>
    </row>
    <row r="449" spans="1:14" ht="15">
      <c r="A449" s="127" t="s">
        <v>25</v>
      </c>
      <c r="B449" s="125" t="s">
        <v>188</v>
      </c>
      <c r="D449" s="3"/>
      <c r="E449" s="217"/>
      <c r="F449" s="217"/>
      <c r="G449" s="217"/>
      <c r="H449" s="217"/>
      <c r="I449" s="217"/>
      <c r="J449" s="217"/>
      <c r="K449" s="217"/>
      <c r="L449" s="217"/>
      <c r="M449" s="217"/>
      <c r="N449" s="217"/>
    </row>
    <row r="450" spans="1:14" ht="15">
      <c r="A450" s="3"/>
      <c r="B450" s="141" t="s">
        <v>179</v>
      </c>
      <c r="D450" s="3"/>
      <c r="E450" s="217"/>
      <c r="F450" s="217"/>
      <c r="G450" s="217"/>
      <c r="H450" s="217"/>
      <c r="I450" s="217"/>
      <c r="J450" s="217"/>
      <c r="K450" s="217"/>
      <c r="L450" s="217"/>
      <c r="M450" s="217"/>
      <c r="N450" s="217"/>
    </row>
    <row r="451" spans="1:14" ht="15">
      <c r="A451" s="3"/>
      <c r="B451" s="141" t="s">
        <v>180</v>
      </c>
      <c r="D451" s="3"/>
      <c r="E451" s="217"/>
      <c r="F451" s="217"/>
      <c r="G451" s="217"/>
      <c r="H451" s="217"/>
      <c r="I451" s="217"/>
      <c r="J451" s="217"/>
      <c r="K451" s="217"/>
      <c r="L451" s="217"/>
      <c r="M451" s="217"/>
      <c r="N451" s="217"/>
    </row>
    <row r="452" spans="1:14" ht="15">
      <c r="A452" s="3"/>
      <c r="B452" s="141" t="s">
        <v>181</v>
      </c>
      <c r="D452" s="3"/>
      <c r="E452" s="217"/>
      <c r="F452" s="217"/>
      <c r="G452" s="217"/>
      <c r="H452" s="217"/>
      <c r="I452" s="217"/>
      <c r="J452" s="217"/>
      <c r="K452" s="217"/>
      <c r="L452" s="217"/>
      <c r="M452" s="217"/>
      <c r="N452" s="217"/>
    </row>
    <row r="453" spans="1:14" ht="15">
      <c r="A453" s="3"/>
      <c r="B453" s="141" t="s">
        <v>182</v>
      </c>
      <c r="D453" s="3"/>
      <c r="E453" s="217"/>
      <c r="F453" s="217"/>
      <c r="G453" s="217"/>
      <c r="H453" s="217"/>
      <c r="I453" s="217"/>
      <c r="J453" s="217"/>
      <c r="K453" s="217"/>
      <c r="L453" s="217"/>
      <c r="M453" s="217"/>
      <c r="N453" s="217"/>
    </row>
    <row r="454" spans="1:14" ht="15">
      <c r="A454" s="3"/>
      <c r="B454" s="141" t="s">
        <v>183</v>
      </c>
      <c r="D454" s="3"/>
      <c r="E454" s="217"/>
      <c r="F454" s="217"/>
      <c r="G454" s="217"/>
      <c r="H454" s="217"/>
      <c r="I454" s="217"/>
      <c r="J454" s="217"/>
      <c r="K454" s="217"/>
      <c r="L454" s="217"/>
      <c r="M454" s="217"/>
      <c r="N454" s="217"/>
    </row>
    <row r="455" spans="1:14" ht="15">
      <c r="A455" s="3"/>
      <c r="B455" s="141" t="s">
        <v>184</v>
      </c>
      <c r="D455" s="3"/>
      <c r="E455" s="217"/>
      <c r="F455" s="217"/>
      <c r="G455" s="217"/>
      <c r="H455" s="217"/>
      <c r="I455" s="217"/>
      <c r="J455" s="217"/>
      <c r="K455" s="217"/>
      <c r="L455" s="217"/>
      <c r="M455" s="217"/>
      <c r="N455" s="217"/>
    </row>
    <row r="456" spans="1:14" ht="15">
      <c r="A456" s="127" t="s">
        <v>42</v>
      </c>
      <c r="B456" s="125" t="s">
        <v>210</v>
      </c>
      <c r="D456" s="3"/>
      <c r="E456" s="217"/>
      <c r="F456" s="217"/>
      <c r="G456" s="217"/>
      <c r="H456" s="217"/>
      <c r="I456" s="217"/>
      <c r="J456" s="217"/>
      <c r="K456" s="217"/>
      <c r="L456" s="217"/>
      <c r="M456" s="217"/>
      <c r="N456" s="217"/>
    </row>
    <row r="457" spans="1:14" ht="15.75">
      <c r="A457" s="3"/>
      <c r="B457" s="85" t="s">
        <v>211</v>
      </c>
      <c r="D457" s="3"/>
      <c r="E457" s="217"/>
      <c r="F457" s="217"/>
      <c r="G457" s="217"/>
      <c r="H457" s="217"/>
      <c r="I457" s="217"/>
      <c r="J457" s="217"/>
      <c r="K457" s="217"/>
      <c r="L457" s="217"/>
      <c r="M457" s="217"/>
      <c r="N457" s="217"/>
    </row>
    <row r="458" spans="1:14" ht="15.75">
      <c r="A458" s="3"/>
      <c r="B458" s="85"/>
      <c r="D458" s="3"/>
      <c r="E458" s="217"/>
      <c r="F458" s="217"/>
      <c r="G458" s="217"/>
      <c r="H458" s="217"/>
      <c r="I458" s="217"/>
      <c r="J458" s="217"/>
      <c r="K458" s="217"/>
      <c r="L458" s="217"/>
      <c r="M458" s="217"/>
      <c r="N458" s="217"/>
    </row>
    <row r="459" spans="1:14" ht="15.75">
      <c r="A459" s="126">
        <v>16</v>
      </c>
      <c r="B459" s="124" t="s">
        <v>212</v>
      </c>
      <c r="D459" s="3"/>
      <c r="E459" s="217"/>
      <c r="F459" s="217"/>
      <c r="G459" s="217"/>
      <c r="H459" s="217"/>
      <c r="I459" s="217"/>
      <c r="J459" s="217"/>
      <c r="K459" s="217"/>
      <c r="L459" s="217"/>
      <c r="M459" s="217"/>
      <c r="N459" s="217"/>
    </row>
    <row r="460" spans="1:14" ht="15">
      <c r="A460" s="3"/>
      <c r="B460" s="81" t="s">
        <v>211</v>
      </c>
      <c r="D460" s="3"/>
      <c r="E460" s="217"/>
      <c r="F460" s="217"/>
      <c r="G460" s="217"/>
      <c r="H460" s="217"/>
      <c r="I460" s="217"/>
      <c r="J460" s="217"/>
      <c r="K460" s="217"/>
      <c r="L460" s="217"/>
      <c r="M460" s="217"/>
      <c r="N460" s="217"/>
    </row>
    <row r="461" spans="1:14" ht="15">
      <c r="A461" s="3"/>
      <c r="B461" s="81"/>
      <c r="D461" s="3"/>
      <c r="E461" s="217"/>
      <c r="F461" s="217"/>
      <c r="G461" s="217"/>
      <c r="H461" s="217"/>
      <c r="I461" s="217"/>
      <c r="J461" s="217"/>
      <c r="K461" s="217"/>
      <c r="L461" s="217"/>
      <c r="M461" s="217"/>
      <c r="N461" s="217"/>
    </row>
    <row r="462" spans="1:14" ht="15.75">
      <c r="A462" s="126">
        <v>17</v>
      </c>
      <c r="B462" s="124" t="s">
        <v>383</v>
      </c>
      <c r="D462" s="3"/>
      <c r="E462" s="217"/>
      <c r="F462" s="217"/>
      <c r="G462" s="217"/>
      <c r="H462" s="217"/>
      <c r="I462" s="217"/>
      <c r="J462" s="217"/>
      <c r="K462" s="217"/>
      <c r="L462" s="217"/>
      <c r="M462" s="217"/>
      <c r="N462" s="217"/>
    </row>
    <row r="463" spans="1:14" ht="15">
      <c r="A463" s="127" t="s">
        <v>8</v>
      </c>
      <c r="B463" s="125" t="s">
        <v>213</v>
      </c>
      <c r="D463" s="3"/>
      <c r="E463" s="217"/>
      <c r="F463" s="217"/>
      <c r="G463" s="217"/>
      <c r="H463" s="217"/>
      <c r="I463" s="217"/>
      <c r="J463" s="217"/>
      <c r="K463" s="217"/>
      <c r="L463" s="217"/>
      <c r="M463" s="217"/>
      <c r="N463" s="217"/>
    </row>
    <row r="464" spans="1:14" ht="15">
      <c r="A464" s="127" t="s">
        <v>11</v>
      </c>
      <c r="B464" s="125" t="s">
        <v>214</v>
      </c>
      <c r="D464" s="3"/>
      <c r="E464" s="217"/>
      <c r="F464" s="217"/>
      <c r="G464" s="217"/>
      <c r="H464" s="217"/>
      <c r="I464" s="217"/>
      <c r="J464" s="217"/>
      <c r="K464" s="217"/>
      <c r="L464" s="217"/>
      <c r="M464" s="217"/>
      <c r="N464" s="217"/>
    </row>
    <row r="465" spans="1:14" ht="15">
      <c r="A465" s="3"/>
      <c r="B465" s="141" t="s">
        <v>215</v>
      </c>
      <c r="D465" s="3"/>
      <c r="E465" s="217"/>
      <c r="F465" s="217"/>
      <c r="G465" s="217"/>
      <c r="H465" s="217"/>
      <c r="I465" s="217"/>
      <c r="J465" s="217"/>
      <c r="K465" s="217"/>
      <c r="L465" s="217"/>
      <c r="M465" s="217"/>
      <c r="N465" s="217"/>
    </row>
    <row r="466" spans="1:14" ht="15">
      <c r="A466" s="3"/>
      <c r="B466" s="141" t="s">
        <v>216</v>
      </c>
      <c r="D466" s="3"/>
      <c r="E466" s="217"/>
      <c r="F466" s="217"/>
      <c r="G466" s="217"/>
      <c r="H466" s="217"/>
      <c r="I466" s="217"/>
      <c r="J466" s="217"/>
      <c r="K466" s="217"/>
      <c r="L466" s="217"/>
      <c r="M466" s="217"/>
      <c r="N466" s="217"/>
    </row>
    <row r="467" spans="4:14" ht="15">
      <c r="D467" s="3"/>
      <c r="E467" s="217"/>
      <c r="F467" s="217"/>
      <c r="G467" s="217"/>
      <c r="H467" s="217"/>
      <c r="I467" s="217"/>
      <c r="J467" s="217"/>
      <c r="K467" s="217"/>
      <c r="L467" s="217"/>
      <c r="M467" s="217"/>
      <c r="N467" s="217"/>
    </row>
    <row r="468" spans="2:14" ht="18">
      <c r="B468" s="58" t="s">
        <v>217</v>
      </c>
      <c r="D468" s="3"/>
      <c r="E468" s="217"/>
      <c r="F468" s="217"/>
      <c r="G468" s="217"/>
      <c r="H468" s="217"/>
      <c r="I468" s="217"/>
      <c r="J468" s="217"/>
      <c r="K468" s="217"/>
      <c r="L468" s="217"/>
      <c r="M468" s="217"/>
      <c r="N468" s="217"/>
    </row>
    <row r="469" spans="1:15" ht="15.75">
      <c r="A469" s="126">
        <v>1</v>
      </c>
      <c r="B469" s="124" t="s">
        <v>218</v>
      </c>
      <c r="D469" s="3"/>
      <c r="E469" s="217"/>
      <c r="F469" s="217"/>
      <c r="G469" s="217"/>
      <c r="H469" s="217"/>
      <c r="I469" s="217"/>
      <c r="J469" s="217"/>
      <c r="K469" s="217"/>
      <c r="L469" s="217"/>
      <c r="M469" s="217"/>
      <c r="N469" s="217"/>
      <c r="O469" s="267">
        <f>'Actual Cost'!O469*(0.2+0.2*(Indices!D245/Indices!CK119)+0.3*(Indices!D246/Indices!CK120)+0.2*(Indices!D247/Indices!CK121)+0.1*(Indices!D248/Indices!CK122))</f>
        <v>72.96722623735141</v>
      </c>
    </row>
    <row r="470" spans="1:15" ht="15.75">
      <c r="A470" s="126">
        <v>2</v>
      </c>
      <c r="B470" s="124" t="s">
        <v>219</v>
      </c>
      <c r="D470" s="3"/>
      <c r="E470" s="217"/>
      <c r="F470" s="217"/>
      <c r="G470" s="217"/>
      <c r="H470" s="217"/>
      <c r="I470" s="217"/>
      <c r="J470" s="217"/>
      <c r="K470" s="217"/>
      <c r="L470" s="217"/>
      <c r="M470" s="217"/>
      <c r="N470" s="217"/>
      <c r="O470" s="267">
        <f>'Actual Cost'!O470*(0.2+0.2*(Indices!$D$245/Indices!$CK$119)+0.3*(Indices!$D$246/Indices!$CK$120)+0.2*(Indices!$D$247/Indices!$CK$121)+0.1*(Indices!$D$248/Indices!$CK$122))</f>
        <v>125.08667354974527</v>
      </c>
    </row>
    <row r="471" spans="1:15" ht="15.75">
      <c r="A471" s="126">
        <v>3</v>
      </c>
      <c r="B471" s="124" t="s">
        <v>220</v>
      </c>
      <c r="D471" s="3"/>
      <c r="E471" s="217"/>
      <c r="F471" s="217"/>
      <c r="G471" s="217"/>
      <c r="H471" s="217"/>
      <c r="I471" s="217"/>
      <c r="J471" s="217"/>
      <c r="K471" s="217"/>
      <c r="L471" s="217"/>
      <c r="M471" s="217"/>
      <c r="N471" s="217"/>
      <c r="O471" s="267">
        <f>'Actual Cost'!O471*(0.2+0.2*(Indices!$D$245/Indices!$CK$119)+0.3*(Indices!$D$246/Indices!$CK$120)+0.2*(Indices!$D$247/Indices!$CK$121)+0.1*(Indices!$D$248/Indices!$CK$122))</f>
        <v>31.271668387436318</v>
      </c>
    </row>
    <row r="472" spans="1:14" ht="15.75">
      <c r="A472" s="126">
        <v>4</v>
      </c>
      <c r="B472" s="124" t="s">
        <v>221</v>
      </c>
      <c r="D472" s="3"/>
      <c r="E472" s="217"/>
      <c r="F472" s="217"/>
      <c r="G472" s="217"/>
      <c r="H472" s="217"/>
      <c r="I472" s="217"/>
      <c r="J472" s="217"/>
      <c r="K472" s="217"/>
      <c r="L472" s="217"/>
      <c r="M472" s="217"/>
      <c r="N472" s="217"/>
    </row>
    <row r="473" spans="1:14" ht="15">
      <c r="A473" s="3"/>
      <c r="B473" s="125" t="s">
        <v>222</v>
      </c>
      <c r="D473" s="3"/>
      <c r="E473" s="217"/>
      <c r="F473" s="217"/>
      <c r="G473" s="217"/>
      <c r="H473" s="217"/>
      <c r="I473" s="217"/>
      <c r="J473" s="217"/>
      <c r="K473" s="217"/>
      <c r="L473" s="217"/>
      <c r="M473" s="217"/>
      <c r="N473" s="217"/>
    </row>
    <row r="474" spans="1:14" ht="15">
      <c r="A474" s="3"/>
      <c r="B474" s="125" t="s">
        <v>223</v>
      </c>
      <c r="D474" s="3"/>
      <c r="E474" s="217"/>
      <c r="F474" s="217"/>
      <c r="G474" s="217"/>
      <c r="H474" s="217"/>
      <c r="I474" s="217"/>
      <c r="J474" s="217"/>
      <c r="K474" s="217"/>
      <c r="L474" s="217"/>
      <c r="M474" s="217"/>
      <c r="N474" s="217"/>
    </row>
    <row r="475" spans="1:14" ht="15">
      <c r="A475" s="3"/>
      <c r="B475" s="125" t="s">
        <v>224</v>
      </c>
      <c r="D475" s="3"/>
      <c r="E475" s="217"/>
      <c r="F475" s="217"/>
      <c r="G475" s="217"/>
      <c r="H475" s="217"/>
      <c r="I475" s="217"/>
      <c r="J475" s="217"/>
      <c r="K475" s="217"/>
      <c r="L475" s="217"/>
      <c r="M475" s="217"/>
      <c r="N475" s="217"/>
    </row>
    <row r="476" spans="1:14" ht="15">
      <c r="A476" s="3"/>
      <c r="B476" s="125" t="s">
        <v>225</v>
      </c>
      <c r="D476" s="3"/>
      <c r="E476" s="217"/>
      <c r="F476" s="217"/>
      <c r="G476" s="217"/>
      <c r="H476" s="217"/>
      <c r="I476" s="217"/>
      <c r="J476" s="217"/>
      <c r="K476" s="217"/>
      <c r="L476" s="217"/>
      <c r="M476" s="217"/>
      <c r="N476" s="217"/>
    </row>
    <row r="477" spans="1:14" ht="15">
      <c r="A477" s="3"/>
      <c r="B477" s="125" t="s">
        <v>226</v>
      </c>
      <c r="D477" s="3"/>
      <c r="E477" s="217"/>
      <c r="F477" s="217"/>
      <c r="G477" s="217"/>
      <c r="H477" s="217"/>
      <c r="I477" s="217"/>
      <c r="J477" s="217"/>
      <c r="K477" s="217"/>
      <c r="L477" s="217"/>
      <c r="M477" s="217"/>
      <c r="N477" s="217"/>
    </row>
    <row r="478" spans="1:15" ht="15.75">
      <c r="A478" s="126">
        <v>5</v>
      </c>
      <c r="B478" s="124" t="s">
        <v>227</v>
      </c>
      <c r="D478" s="3"/>
      <c r="E478" s="217"/>
      <c r="F478" s="217"/>
      <c r="G478" s="217"/>
      <c r="H478" s="217"/>
      <c r="I478" s="217"/>
      <c r="J478" s="217"/>
      <c r="K478" s="217"/>
      <c r="L478" s="217"/>
      <c r="M478" s="217"/>
      <c r="N478" s="217"/>
      <c r="O478" s="267">
        <f>'Actual Cost'!O478*(0.2+0.2*(Indices!D245/Indices!CK119)+0.3*(Indices!D246/Indices!CK120)+0.2*(Indices!D247/Indices!CK121)+0.1*(Indices!D248/Indices!CK122))</f>
        <v>0.019744788821019443</v>
      </c>
    </row>
    <row r="479" spans="1:14" ht="28.5">
      <c r="A479" s="3"/>
      <c r="B479" s="125" t="s">
        <v>228</v>
      </c>
      <c r="D479" s="3"/>
      <c r="E479" s="217"/>
      <c r="F479" s="217"/>
      <c r="G479" s="217"/>
      <c r="H479" s="217"/>
      <c r="I479" s="217"/>
      <c r="J479" s="217"/>
      <c r="K479" s="217"/>
      <c r="L479" s="217"/>
      <c r="M479" s="217"/>
      <c r="N479" s="217"/>
    </row>
    <row r="480" spans="1:14" ht="28.5">
      <c r="A480" s="3"/>
      <c r="B480" s="125" t="s">
        <v>229</v>
      </c>
      <c r="D480" s="3"/>
      <c r="E480" s="217"/>
      <c r="F480" s="217"/>
      <c r="G480" s="217"/>
      <c r="H480" s="217"/>
      <c r="I480" s="217"/>
      <c r="J480" s="217"/>
      <c r="K480" s="217"/>
      <c r="L480" s="217"/>
      <c r="M480" s="217"/>
      <c r="N480" s="217"/>
    </row>
    <row r="481" spans="1:14" ht="15">
      <c r="A481" s="3"/>
      <c r="B481" s="125" t="s">
        <v>230</v>
      </c>
      <c r="D481" s="3"/>
      <c r="E481" s="217"/>
      <c r="F481" s="217"/>
      <c r="G481" s="217"/>
      <c r="H481" s="217"/>
      <c r="I481" s="217"/>
      <c r="J481" s="217"/>
      <c r="K481" s="217"/>
      <c r="L481" s="217"/>
      <c r="M481" s="217"/>
      <c r="N481" s="217"/>
    </row>
    <row r="482" spans="1:15" ht="15.75">
      <c r="A482" s="126">
        <v>6</v>
      </c>
      <c r="B482" s="124" t="s">
        <v>231</v>
      </c>
      <c r="D482" s="3"/>
      <c r="E482" s="217"/>
      <c r="F482" s="217"/>
      <c r="G482" s="217"/>
      <c r="H482" s="217"/>
      <c r="I482" s="217"/>
      <c r="J482" s="217"/>
      <c r="K482" s="217"/>
      <c r="L482" s="217"/>
      <c r="M482" s="217"/>
      <c r="N482" s="217"/>
      <c r="O482" s="267">
        <f>'Actual Cost'!O482*(0.2+0.2*(Indices!D245/Indices!CK119)+0.3*(Indices!D246/Indices!CK120)+0.2*(Indices!D247/Indices!CK121)+0.1*(Indices!D248/Indices!CK122))</f>
        <v>0.031271668387436315</v>
      </c>
    </row>
    <row r="483" spans="1:15" ht="15.75">
      <c r="A483" s="126">
        <v>7</v>
      </c>
      <c r="B483" s="124" t="s">
        <v>232</v>
      </c>
      <c r="D483" s="3"/>
      <c r="E483" s="217"/>
      <c r="F483" s="217"/>
      <c r="G483" s="217"/>
      <c r="H483" s="217"/>
      <c r="I483" s="217"/>
      <c r="J483" s="217"/>
      <c r="K483" s="217"/>
      <c r="L483" s="217"/>
      <c r="M483" s="217"/>
      <c r="N483" s="217"/>
      <c r="O483" s="267">
        <f>'Actual Cost'!O483*(0.15+0.85*Indices!$D$246/Indices!$CK$120)</f>
        <v>0.0005853035366317534</v>
      </c>
    </row>
    <row r="484" spans="1:15" ht="15.75">
      <c r="A484" s="126">
        <v>8</v>
      </c>
      <c r="B484" s="124" t="s">
        <v>233</v>
      </c>
      <c r="D484" s="3"/>
      <c r="E484" s="217"/>
      <c r="F484" s="217"/>
      <c r="G484" s="217"/>
      <c r="H484" s="217"/>
      <c r="I484" s="217"/>
      <c r="J484" s="217"/>
      <c r="K484" s="217"/>
      <c r="L484" s="217"/>
      <c r="M484" s="217"/>
      <c r="N484" s="217"/>
      <c r="O484" s="267">
        <f>'Actual Cost'!O484*(0.15+0.85*Indices!$D$246/Indices!$CK$120)</f>
        <v>0.017492277088399386</v>
      </c>
    </row>
    <row r="485" spans="1:15" ht="15.75">
      <c r="A485" s="126">
        <v>9</v>
      </c>
      <c r="B485" s="124" t="s">
        <v>234</v>
      </c>
      <c r="D485" s="3"/>
      <c r="E485" s="217"/>
      <c r="F485" s="217"/>
      <c r="G485" s="217"/>
      <c r="H485" s="217"/>
      <c r="I485" s="217"/>
      <c r="J485" s="217"/>
      <c r="K485" s="217"/>
      <c r="L485" s="217"/>
      <c r="M485" s="217"/>
      <c r="N485" s="217"/>
      <c r="O485" s="267">
        <f>'Actual Cost'!O485*(0.15+0.85*Indices!$D$246/Indices!$CK$120)</f>
        <v>0.0008073845157110465</v>
      </c>
    </row>
    <row r="486" spans="1:14" ht="15.75">
      <c r="A486" s="126">
        <v>10</v>
      </c>
      <c r="B486" s="124" t="s">
        <v>235</v>
      </c>
      <c r="D486" s="3"/>
      <c r="E486" s="217"/>
      <c r="F486" s="217"/>
      <c r="G486" s="217"/>
      <c r="H486" s="217"/>
      <c r="I486" s="217"/>
      <c r="J486" s="217"/>
      <c r="K486" s="217"/>
      <c r="L486" s="217"/>
      <c r="M486" s="217"/>
      <c r="N486" s="217"/>
    </row>
    <row r="487" spans="1:14" ht="15.75">
      <c r="A487" s="126">
        <v>11</v>
      </c>
      <c r="B487" s="124" t="s">
        <v>236</v>
      </c>
      <c r="D487" s="3"/>
      <c r="E487" s="217"/>
      <c r="F487" s="217"/>
      <c r="G487" s="217"/>
      <c r="H487" s="217"/>
      <c r="I487" s="217"/>
      <c r="J487" s="217"/>
      <c r="K487" s="217"/>
      <c r="L487" s="217"/>
      <c r="M487" s="217"/>
      <c r="N487" s="217"/>
    </row>
    <row r="488" spans="1:15" ht="15.75">
      <c r="A488" s="126">
        <v>12</v>
      </c>
      <c r="B488" s="124" t="s">
        <v>237</v>
      </c>
      <c r="D488" s="3"/>
      <c r="E488" s="217"/>
      <c r="F488" s="217"/>
      <c r="G488" s="217"/>
      <c r="H488" s="217"/>
      <c r="I488" s="217"/>
      <c r="J488" s="217"/>
      <c r="K488" s="217"/>
      <c r="L488" s="217"/>
      <c r="M488" s="217"/>
      <c r="N488" s="217"/>
      <c r="O488" s="303">
        <f>'Actual Cost'!O488*(0.2+0.2*(Indices!D245/Indices!CK119)+0.3*(Indices!D246/Indices!CK120)+0.2*(Indices!D247/Indices!CK121)+0.1*(Indices!D248/Indices!CK122))</f>
        <v>36.483613118675706</v>
      </c>
    </row>
    <row r="489" spans="2:14" ht="15.75">
      <c r="B489" s="85" t="s">
        <v>238</v>
      </c>
      <c r="D489" s="3"/>
      <c r="E489" s="217"/>
      <c r="F489" s="217"/>
      <c r="G489" s="217"/>
      <c r="H489" s="217"/>
      <c r="I489" s="217"/>
      <c r="J489" s="217"/>
      <c r="K489" s="217"/>
      <c r="L489" s="217"/>
      <c r="M489" s="217"/>
      <c r="N489" s="217"/>
    </row>
    <row r="490" spans="4:14" ht="15">
      <c r="D490" s="3"/>
      <c r="E490" s="217"/>
      <c r="F490" s="217"/>
      <c r="G490" s="217"/>
      <c r="H490" s="217"/>
      <c r="I490" s="217"/>
      <c r="J490" s="217"/>
      <c r="K490" s="217"/>
      <c r="L490" s="217"/>
      <c r="M490" s="217"/>
      <c r="N490" s="217"/>
    </row>
    <row r="491" spans="1:14" ht="19.5">
      <c r="A491" s="33"/>
      <c r="B491" s="33" t="s">
        <v>843</v>
      </c>
      <c r="C491" s="33"/>
      <c r="E491" s="217"/>
      <c r="F491" s="217"/>
      <c r="G491" s="217"/>
      <c r="H491" s="217"/>
      <c r="I491" s="217"/>
      <c r="J491" s="217"/>
      <c r="K491" s="217"/>
      <c r="L491" s="217"/>
      <c r="M491" s="217"/>
      <c r="N491" s="217"/>
    </row>
    <row r="492" spans="2:15" ht="12.75">
      <c r="B492" s="151" t="s">
        <v>479</v>
      </c>
      <c r="E492" s="217"/>
      <c r="F492" s="217"/>
      <c r="G492" s="217"/>
      <c r="H492" s="217"/>
      <c r="I492" s="217"/>
      <c r="J492" s="217"/>
      <c r="K492" s="217"/>
      <c r="L492" s="217"/>
      <c r="M492" s="217"/>
      <c r="N492" s="217"/>
      <c r="O492" s="245">
        <f>'Actual Cost'!O492*(0.2+0.2*(Indices!$D$245/Indices!$CK$119)+0.3*(Indices!$D$246/Indices!$CK$120)+0.2*(Indices!$D$247/Indices!$CK$121)+0.1*(Indices!$D$248/Indices!$CK$122))</f>
        <v>20.847778924957545</v>
      </c>
    </row>
    <row r="493" spans="2:15" ht="12.75">
      <c r="B493" s="151" t="s">
        <v>480</v>
      </c>
      <c r="E493" s="217"/>
      <c r="F493" s="217"/>
      <c r="G493" s="217"/>
      <c r="H493" s="217"/>
      <c r="I493" s="217"/>
      <c r="J493" s="217"/>
      <c r="K493" s="217"/>
      <c r="L493" s="217"/>
      <c r="M493" s="217"/>
      <c r="N493" s="217"/>
      <c r="O493" s="245">
        <f>'Actual Cost'!O493*(0.2+0.2*(Indices!$D$245/Indices!$CK$119)+0.3*(Indices!$D$246/Indices!$CK$120)+0.2*(Indices!$D$247/Indices!$CK$121)+0.1*(Indices!$D$248/Indices!$CK$122))</f>
        <v>15.635834193718159</v>
      </c>
    </row>
    <row r="494" spans="2:15" ht="12.75">
      <c r="B494" s="151" t="s">
        <v>481</v>
      </c>
      <c r="E494" s="217"/>
      <c r="F494" s="217"/>
      <c r="G494" s="217"/>
      <c r="H494" s="217"/>
      <c r="I494" s="217"/>
      <c r="J494" s="217"/>
      <c r="K494" s="217"/>
      <c r="L494" s="217"/>
      <c r="M494" s="217"/>
      <c r="N494" s="217"/>
      <c r="O494" s="245">
        <f>'Actual Cost'!O494*(0.2+0.2*(Indices!$D$245/Indices!$CK$119)+0.3*(Indices!$D$246/Indices!$CK$120)+0.2*(Indices!$D$247/Indices!$CK$121)+0.1*(Indices!$D$248/Indices!$CK$122))</f>
        <v>15.635834193718159</v>
      </c>
    </row>
    <row r="495" spans="2:15" ht="15.75">
      <c r="B495" s="151" t="s">
        <v>482</v>
      </c>
      <c r="O495" s="245">
        <f>'Actual Cost'!O495*(0.2+0.2*(Indices!$D$245/Indices!$CK$119)+0.3*(Indices!$D$246/Indices!$CK$120)+0.2*(Indices!$D$247/Indices!$CK$121)+0.1*(Indices!$D$248/Indices!$CK$122))</f>
        <v>2.0847778924957545</v>
      </c>
    </row>
    <row r="497" spans="2:15" ht="15.75">
      <c r="B497" s="151" t="s">
        <v>494</v>
      </c>
      <c r="O497" s="245">
        <f>'Actual Cost'!O497*(0.2+0.2*(Indices!$D$245/Indices!$CK$119)+0.3*(Indices!$D$246/Indices!$CK$120)+0.2*(Indices!$D$247/Indices!$CK$121)+0.1*(Indices!$D$248/Indices!$CK$122))</f>
        <v>10.423889462478773</v>
      </c>
    </row>
    <row r="498" spans="2:15" ht="15.75">
      <c r="B498" s="151" t="s">
        <v>495</v>
      </c>
      <c r="O498" s="245">
        <f>'Actual Cost'!O498*(0.2+0.2*(Indices!$D$245/Indices!$CK$119)+0.3*(Indices!$D$246/Indices!$CK$120)+0.2*(Indices!$D$247/Indices!$CK$121)+0.1*(Indices!$D$248/Indices!$CK$122))</f>
        <v>3.1271668387436318</v>
      </c>
    </row>
    <row r="499" spans="2:15" ht="15.75">
      <c r="B499" s="151" t="s">
        <v>496</v>
      </c>
      <c r="O499" s="245">
        <f>'Actual Cost'!O499*(0.2+0.2*(Indices!$D$245/Indices!$CK$119)+0.3*(Indices!$D$246/Indices!$CK$120)+0.2*(Indices!$D$247/Indices!$CK$121)+0.1*(Indices!$D$248/Indices!$CK$122))</f>
        <v>10.423889462478773</v>
      </c>
    </row>
    <row r="500" spans="2:15" ht="15.75">
      <c r="B500" s="151" t="s">
        <v>497</v>
      </c>
      <c r="O500" s="245">
        <f>'Actual Cost'!O500*(0.2+0.2*(Indices!$D$245/Indices!$CK$119)+0.3*(Indices!$D$246/Indices!$CK$120)+0.2*(Indices!$D$247/Indices!$CK$121)+0.1*(Indices!$D$248/Indices!$CK$122))</f>
        <v>1.0423889462478773</v>
      </c>
    </row>
    <row r="502" spans="2:15" ht="15.75">
      <c r="B502" s="151" t="s">
        <v>509</v>
      </c>
      <c r="O502" s="245">
        <f>'Actual Cost'!O502*(0.2+0.2*(Indices!$D$245/Indices!$CK$119)+0.3*(Indices!$D$246/Indices!$CK$120)+0.2*(Indices!$D$247/Indices!$CK$121)+0.1*(Indices!$D$248/Indices!$CK$122))</f>
        <v>10.423889462478773</v>
      </c>
    </row>
    <row r="503" spans="2:15" ht="15.75">
      <c r="B503" s="151" t="s">
        <v>510</v>
      </c>
      <c r="O503" s="245">
        <f>'Actual Cost'!O503*(0.2+0.2*(Indices!$D$245/Indices!$CK$119)+0.3*(Indices!$D$246/Indices!$CK$120)+0.2*(Indices!$D$247/Indices!$CK$121)+0.1*(Indices!$D$248/Indices!$CK$122))</f>
        <v>10.423889462478773</v>
      </c>
    </row>
    <row r="504" spans="2:15" ht="15.75">
      <c r="B504" s="151" t="s">
        <v>511</v>
      </c>
      <c r="O504" s="245">
        <f>'Actual Cost'!O504*(0.2+0.2*(Indices!$D$245/Indices!$CK$119)+0.3*(Indices!$D$246/Indices!$CK$120)+0.2*(Indices!$D$247/Indices!$CK$121)+0.1*(Indices!$D$248/Indices!$CK$122))</f>
        <v>1.0423889462478773</v>
      </c>
    </row>
    <row r="505" spans="2:15" ht="25.5">
      <c r="B505" s="151" t="s">
        <v>651</v>
      </c>
      <c r="O505" s="245">
        <f>'Actual Cost'!O505*(0.2+0.2*(Indices!$D$245/Indices!$CK$119)+0.3*(Indices!$D$246/Indices!$CK$120)+0.2*(Indices!$D$247/Indices!$CK$121)+0.1*(Indices!$D$248/Indices!$CK$122))</f>
        <v>1042.3889462478774</v>
      </c>
    </row>
    <row r="506" ht="39">
      <c r="B506" s="319" t="s">
        <v>457</v>
      </c>
    </row>
    <row r="507" spans="2:15" ht="25.5">
      <c r="B507" s="151" t="s">
        <v>823</v>
      </c>
      <c r="O507" s="303">
        <f>'Actual Cost'!O507*(0.15+0.85*Indices!$D$246/Indices!$CK$120)</f>
        <v>3.364102148796027</v>
      </c>
    </row>
    <row r="508" spans="2:15" ht="15.75">
      <c r="B508" s="151" t="s">
        <v>459</v>
      </c>
      <c r="O508" s="303">
        <f>'Actual Cost'!O508*(0.15+0.85*Indices!$D$246/Indices!$CK$120)</f>
        <v>0.27989329877982944</v>
      </c>
    </row>
    <row r="509" spans="2:15" ht="15.75">
      <c r="B509" s="151" t="s">
        <v>460</v>
      </c>
      <c r="O509" s="303">
        <f>'Actual Cost'!O509*(0.15+0.85*Indices!$D$246/Indices!$CK$120)</f>
        <v>0.11662220782492899</v>
      </c>
    </row>
    <row r="510" spans="2:15" ht="15.75">
      <c r="B510" s="151" t="s">
        <v>461</v>
      </c>
      <c r="O510" s="303">
        <f>'Actual Cost'!O510*(0.15+0.85*Indices!$D$246/Indices!$CK$120)</f>
        <v>0.22427347658640187</v>
      </c>
    </row>
    <row r="511" spans="2:15" ht="15.75">
      <c r="B511" s="151" t="s">
        <v>462</v>
      </c>
      <c r="O511" s="303">
        <f>'Actual Cost'!O511*(0.15+0.85*Indices!$D$246/Indices!$CK$120)</f>
        <v>0.1682051074398013</v>
      </c>
    </row>
    <row r="512" spans="2:15" ht="38.25">
      <c r="B512" s="151" t="s">
        <v>437</v>
      </c>
      <c r="O512" s="303">
        <f>'Actual Cost'!O512*(0.15+0.85*Indices!$D$246/Indices!$CK$120)</f>
        <v>11.21367382932009</v>
      </c>
    </row>
    <row r="513" spans="2:15" ht="15.75">
      <c r="B513" s="151" t="s">
        <v>439</v>
      </c>
      <c r="O513" s="303">
        <f>'Actual Cost'!O513*(0.15+0.85*Indices!$D$246/Indices!$CK$120)</f>
        <v>3.364102148796027</v>
      </c>
    </row>
    <row r="514" spans="2:15" ht="15.75">
      <c r="B514" s="151" t="s">
        <v>463</v>
      </c>
      <c r="O514" s="303">
        <f>'Actual Cost'!O514*(0.15+0.85*Indices!$D$246/Indices!$CK$120)</f>
        <v>0.22427347658640182</v>
      </c>
    </row>
    <row r="515" spans="2:15" ht="15.75">
      <c r="B515" s="151" t="s">
        <v>465</v>
      </c>
      <c r="O515" s="303">
        <f>'Actual Cost'!O515*(0.15+0.85*Indices!$D$246/Indices!$CK$120)</f>
        <v>0.22427347658640182</v>
      </c>
    </row>
    <row r="516" spans="2:15" ht="15.75">
      <c r="B516" s="151" t="s">
        <v>466</v>
      </c>
      <c r="O516" s="303">
        <f>'Actual Cost'!O516*(0.15+0.85*Indices!$D$246/Indices!$CK$120)</f>
        <v>16.820510743980137</v>
      </c>
    </row>
    <row r="517" spans="2:15" ht="15.75">
      <c r="B517" s="151" t="s">
        <v>467</v>
      </c>
      <c r="O517" s="303">
        <f>'Actual Cost'!O517*(0.15+0.85*Indices!$D$246/Indices!$CK$120)</f>
        <v>1.121367382932009</v>
      </c>
    </row>
    <row r="518" spans="2:15" ht="15.75">
      <c r="B518" s="151" t="s">
        <v>468</v>
      </c>
      <c r="O518" s="303">
        <f>'Actual Cost'!O518*(0.15+0.85*Indices!$D$246/Indices!$CK$120)</f>
        <v>1.121367382932009</v>
      </c>
    </row>
    <row r="519" spans="2:15" ht="15.75">
      <c r="B519" s="151" t="s">
        <v>469</v>
      </c>
      <c r="O519" s="303">
        <f>'Actual Cost'!O519*(0.15+0.85*Indices!$D$246/Indices!$CK$120)</f>
        <v>26.912817190368216</v>
      </c>
    </row>
    <row r="520" spans="2:15" ht="15.75">
      <c r="B520" s="151" t="s">
        <v>470</v>
      </c>
      <c r="O520" s="303">
        <f>'Actual Cost'!O520*(0.15+0.85*Indices!$D$246/Indices!$CK$120)</f>
        <v>11.21367382932009</v>
      </c>
    </row>
    <row r="521" spans="2:15" ht="15.75">
      <c r="B521" s="151" t="s">
        <v>454</v>
      </c>
      <c r="O521" s="303">
        <f>'Actual Cost'!O521*(0.15+0.85*Indices!$D$246/Indices!$CK$120)</f>
        <v>2.242734765864018</v>
      </c>
    </row>
    <row r="524" spans="2:15" ht="15.75">
      <c r="B524" s="151" t="s">
        <v>476</v>
      </c>
      <c r="O524" s="303">
        <f>'Actual Cost'!O524*(0.15+0.85*Indices!$D$246/Indices!$CK$120)</f>
        <v>11.21367382932009</v>
      </c>
    </row>
    <row r="525" spans="2:15" ht="15.75">
      <c r="B525" s="151" t="s">
        <v>477</v>
      </c>
      <c r="O525" s="303">
        <f>'Actual Cost'!O525*(0.15+0.85*Indices!$D$246/Indices!$CK$120)</f>
        <v>6.728204297592054</v>
      </c>
    </row>
    <row r="526" spans="2:15" ht="15.75">
      <c r="B526" s="151" t="s">
        <v>478</v>
      </c>
      <c r="O526" s="303">
        <f>'Actual Cost'!O526*(0.15+0.85*Indices!$D$246/Indices!$CK$120)</f>
        <v>6.728204297592054</v>
      </c>
    </row>
    <row r="529" spans="2:15" ht="15.75">
      <c r="B529" s="318" t="s">
        <v>492</v>
      </c>
      <c r="O529" s="303">
        <f>'Actual Cost'!O529*(0.15+0.85*Indices!$D$246/Indices!$CK$120)</f>
        <v>4.485469531728036</v>
      </c>
    </row>
    <row r="530" spans="2:15" ht="25.5">
      <c r="B530" s="318" t="s">
        <v>666</v>
      </c>
      <c r="O530" s="303">
        <f>'Actual Cost'!O530*(0.15+0.85*Indices!$D$246/Indices!$CK$120)</f>
        <v>4.485469531728036</v>
      </c>
    </row>
    <row r="531" spans="2:15" ht="15.75">
      <c r="B531" s="318" t="s">
        <v>493</v>
      </c>
      <c r="O531" s="303">
        <f>'Actual Cost'!O531*(0.15+0.85*Indices!$D$246/Indices!$CK$120)</f>
        <v>1.121367382932009</v>
      </c>
    </row>
    <row r="533" spans="2:15" ht="15.75">
      <c r="B533" s="151" t="s">
        <v>507</v>
      </c>
      <c r="O533" s="303">
        <f>'Actual Cost'!O533*(0.15+0.85*Indices!$D$246/Indices!$CK$120)</f>
        <v>4.485469531728036</v>
      </c>
    </row>
    <row r="534" spans="2:15" ht="15.75">
      <c r="B534" s="151" t="s">
        <v>508</v>
      </c>
      <c r="O534" s="303">
        <f>'Actual Cost'!O534*(0.15+0.85*Indices!$D$246/Indices!$CK$120)</f>
        <v>4.485469531728036</v>
      </c>
    </row>
    <row r="536" spans="2:15" ht="15.75">
      <c r="B536" s="155" t="s">
        <v>542</v>
      </c>
      <c r="O536" s="303"/>
    </row>
    <row r="537" spans="2:15" ht="15.75">
      <c r="B537" s="151" t="s">
        <v>543</v>
      </c>
      <c r="O537" s="303">
        <f>'Actual Cost'!O537*(0.15+0.85*Indices!$D$246/Indices!$CK$120)</f>
        <v>1.0428716661267685</v>
      </c>
    </row>
    <row r="538" spans="2:15" ht="15.75">
      <c r="B538" s="151" t="s">
        <v>544</v>
      </c>
      <c r="O538" s="303">
        <f>'Actual Cost'!O538*(0.15+0.85*Indices!$D$246/Indices!$CK$120)</f>
        <v>0.9755896231508479</v>
      </c>
    </row>
    <row r="539" spans="2:15" ht="15.75">
      <c r="B539" s="151" t="s">
        <v>545</v>
      </c>
      <c r="O539" s="303">
        <f>'Actual Cost'!O539*(0.15+0.85*Indices!$D$246/Indices!$CK$120)</f>
        <v>0.5606836914660045</v>
      </c>
    </row>
    <row r="540" spans="2:15" ht="15.75">
      <c r="B540" s="151" t="s">
        <v>546</v>
      </c>
      <c r="O540" s="303">
        <f>'Actual Cost'!O540*(0.15+0.85*Indices!$D$246/Indices!$CK$120)</f>
        <v>0.5606836914660045</v>
      </c>
    </row>
    <row r="541" spans="2:15" ht="15.75">
      <c r="B541" s="151" t="s">
        <v>547</v>
      </c>
      <c r="O541" s="303">
        <f>'Actual Cost'!O541*(0.15+0.85*Indices!$D$246/Indices!$CK$120)</f>
        <v>0.28034184573300225</v>
      </c>
    </row>
    <row r="542" spans="2:15" ht="15.75">
      <c r="B542" s="151" t="s">
        <v>721</v>
      </c>
      <c r="O542" s="303">
        <f>'Actual Cost'!O542*(0.15+0.85*Indices!$D$246/Indices!$CK$120)</f>
        <v>67.28204297592055</v>
      </c>
    </row>
    <row r="543" spans="2:15" ht="15.75">
      <c r="B543" s="299" t="s">
        <v>548</v>
      </c>
      <c r="O543" s="303">
        <f>'Actual Cost'!O543*(0.15+0.85*Indices!$D$246/Indices!$CK$120)</f>
        <v>0</v>
      </c>
    </row>
    <row r="544" spans="2:15" ht="15.75">
      <c r="B544" s="151" t="s">
        <v>549</v>
      </c>
      <c r="O544" s="303">
        <f>'Actual Cost'!O544*(0.15+0.85*Indices!$D$246/Indices!$CK$120)</f>
        <v>0.22427347658640182</v>
      </c>
    </row>
    <row r="545" spans="2:15" ht="15.75">
      <c r="B545" s="151" t="s">
        <v>550</v>
      </c>
      <c r="O545" s="303">
        <f>'Actual Cost'!O545*(0.15+0.85*Indices!$D$246/Indices!$CK$120)</f>
        <v>0.22427347658640182</v>
      </c>
    </row>
    <row r="546" spans="2:15" ht="15.75">
      <c r="B546" s="151" t="s">
        <v>551</v>
      </c>
      <c r="O546" s="303">
        <f>'Actual Cost'!O546*(0.15+0.85*Indices!$D$246/Indices!$CK$120)</f>
        <v>0.22427347658640182</v>
      </c>
    </row>
    <row r="547" spans="2:15" ht="15.75">
      <c r="B547" s="151" t="s">
        <v>552</v>
      </c>
      <c r="O547" s="303">
        <f>'Actual Cost'!O547*(0.15+0.85*Indices!$D$246/Indices!$CK$120)</f>
        <v>0.22427347658640182</v>
      </c>
    </row>
    <row r="548" spans="2:15" ht="15.75">
      <c r="B548" s="151" t="s">
        <v>553</v>
      </c>
      <c r="O548" s="303">
        <f>'Actual Cost'!O548*(0.15+0.85*Indices!$D$246/Indices!$CK$120)</f>
        <v>0.22427347658640182</v>
      </c>
    </row>
    <row r="549" spans="2:15" ht="15.75">
      <c r="B549" s="151" t="s">
        <v>554</v>
      </c>
      <c r="O549" s="303">
        <f>'Actual Cost'!O549*(0.15+0.85*Indices!$D$246/Indices!$CK$120)</f>
        <v>0.8970939063456073</v>
      </c>
    </row>
    <row r="551" ht="15.75">
      <c r="B551" s="190" t="s">
        <v>580</v>
      </c>
    </row>
    <row r="552" spans="2:15" ht="15.75">
      <c r="B552" s="151" t="s">
        <v>581</v>
      </c>
      <c r="O552" s="303">
        <f>'Actual Cost'!O552*(0.15+0.85*Indices!$D$246/Indices!$CK$120)</f>
        <v>0.3364102148796027</v>
      </c>
    </row>
    <row r="553" spans="2:15" ht="15.75">
      <c r="B553" s="151" t="s">
        <v>582</v>
      </c>
      <c r="O553" s="303">
        <f>'Actual Cost'!O553*(0.15+0.85*Indices!$D$246/Indices!$CK$120)</f>
        <v>0.22427347658640187</v>
      </c>
    </row>
    <row r="554" spans="2:15" ht="15.75">
      <c r="B554" s="151" t="s">
        <v>583</v>
      </c>
      <c r="O554" s="303">
        <f>'Actual Cost'!O554*(0.15+0.85*Indices!$D$246/Indices!$CK$120)</f>
        <v>0.06728204297592058</v>
      </c>
    </row>
    <row r="555" spans="2:15" ht="15.75">
      <c r="B555" s="151" t="s">
        <v>584</v>
      </c>
      <c r="O555" s="303">
        <f>'Actual Cost'!O555*(0.15+0.85*Indices!$D$246/Indices!$CK$120)</f>
        <v>0.06728204297592058</v>
      </c>
    </row>
    <row r="556" spans="2:15" ht="15.75">
      <c r="B556" s="151" t="s">
        <v>585</v>
      </c>
      <c r="O556" s="303">
        <f>'Actual Cost'!O556*(0.15+0.85*Indices!$D$246/Indices!$CK$120)</f>
        <v>0.03364102148796029</v>
      </c>
    </row>
    <row r="557" spans="2:15" ht="15.75">
      <c r="B557" s="151" t="s">
        <v>586</v>
      </c>
      <c r="O557" s="303">
        <f>'Actual Cost'!O557*(0.15+0.85*Indices!$D$246/Indices!$CK$120)</f>
        <v>33.64102148796027</v>
      </c>
    </row>
    <row r="558" spans="2:15" ht="15.75">
      <c r="B558" s="186" t="s">
        <v>587</v>
      </c>
      <c r="O558" s="303">
        <f>'Actual Cost'!O558*(0.15+0.85*Indices!$D$246/Indices!$CK$120)</f>
        <v>0</v>
      </c>
    </row>
    <row r="559" spans="2:15" ht="15.75">
      <c r="B559" s="151" t="s">
        <v>588</v>
      </c>
      <c r="O559" s="303">
        <f>'Actual Cost'!O559*(0.15+0.85*Indices!$D$246/Indices!$CK$120)</f>
        <v>0.3364102148796026</v>
      </c>
    </row>
    <row r="560" spans="2:15" ht="15.75">
      <c r="B560" s="151" t="s">
        <v>589</v>
      </c>
      <c r="O560" s="303">
        <f>'Actual Cost'!O560*(0.15+0.85*Indices!$D$246/Indices!$CK$120)</f>
        <v>1.0092306446388082</v>
      </c>
    </row>
    <row r="561" spans="2:15" ht="15.75">
      <c r="B561" s="151" t="s">
        <v>590</v>
      </c>
      <c r="O561" s="303">
        <f>'Actual Cost'!O561*(0.15+0.85*Indices!$D$246/Indices!$CK$120)</f>
        <v>0.6128548674736947</v>
      </c>
    </row>
    <row r="562" spans="2:15" ht="15.75">
      <c r="B562" s="151" t="s">
        <v>591</v>
      </c>
      <c r="O562" s="303">
        <f>'Actual Cost'!O562*(0.15+0.85*Indices!$D$246/Indices!$CK$120)</f>
        <v>0.10716674092573746</v>
      </c>
    </row>
    <row r="563" spans="2:15" ht="15.75">
      <c r="B563" s="151" t="s">
        <v>592</v>
      </c>
      <c r="O563" s="303">
        <f>'Actual Cost'!O563*(0.15+0.85*Indices!$D$246/Indices!$CK$120)</f>
        <v>1.7924150368147724</v>
      </c>
    </row>
    <row r="564" spans="2:15" ht="15.75">
      <c r="B564" s="151" t="s">
        <v>593</v>
      </c>
      <c r="O564" s="303">
        <f>'Actual Cost'!O564*(0.15+0.85*Indices!$D$246/Indices!$CK$120)</f>
        <v>1.4017092286650112</v>
      </c>
    </row>
    <row r="566" spans="2:15" ht="15.75">
      <c r="B566" s="71" t="s">
        <v>630</v>
      </c>
      <c r="O566" s="303">
        <f>'Actual Cost'!O566*(0.15+0.85*Indices!$D$246/Indices!$CK$120)</f>
        <v>0.22427347658640187</v>
      </c>
    </row>
    <row r="567" spans="2:15" ht="15.75">
      <c r="B567" s="71" t="s">
        <v>631</v>
      </c>
      <c r="O567" s="303">
        <f>'Actual Cost'!O567*(0.15+0.85*Indices!$D$246/Indices!$CK$120)</f>
        <v>0.1682051074398013</v>
      </c>
    </row>
    <row r="568" spans="2:15" ht="15.75">
      <c r="B568" s="71" t="s">
        <v>632</v>
      </c>
      <c r="O568" s="303">
        <f>'Actual Cost'!O568*(0.15+0.85*Indices!$D$246/Indices!$CK$120)</f>
        <v>0.05606836914660047</v>
      </c>
    </row>
    <row r="569" spans="2:15" ht="15.75">
      <c r="B569" s="71" t="s">
        <v>633</v>
      </c>
      <c r="O569" s="303">
        <f>'Actual Cost'!O569*(0.15+0.85*Indices!$D$246/Indices!$CK$120)</f>
        <v>0.05606836914660047</v>
      </c>
    </row>
    <row r="570" spans="2:15" ht="15.75">
      <c r="B570" s="71" t="s">
        <v>634</v>
      </c>
      <c r="O570" s="303">
        <f>'Actual Cost'!O570*(0.15+0.85*Indices!$D$246/Indices!$CK$120)</f>
        <v>0.03364102148796029</v>
      </c>
    </row>
    <row r="571" spans="2:15" ht="15.75">
      <c r="B571" s="71" t="s">
        <v>635</v>
      </c>
      <c r="O571" s="303">
        <f>'Actual Cost'!O571*(0.15+0.85*Indices!$D$246/Indices!$CK$120)</f>
        <v>16.820510743980137</v>
      </c>
    </row>
    <row r="572" spans="2:15" ht="15.75">
      <c r="B572" s="71" t="s">
        <v>636</v>
      </c>
      <c r="O572" s="303">
        <f>'Actual Cost'!O572*(0.15+0.85*Indices!$D$246/Indices!$CK$120)</f>
        <v>0</v>
      </c>
    </row>
    <row r="573" spans="2:15" ht="15.75">
      <c r="B573" s="71" t="s">
        <v>637</v>
      </c>
      <c r="O573" s="303">
        <f>'Actual Cost'!O573*(0.15+0.85*Indices!$D$246/Indices!$CK$120)</f>
        <v>0.28034184573300225</v>
      </c>
    </row>
    <row r="574" spans="2:15" ht="15.75">
      <c r="B574" s="71" t="s">
        <v>47</v>
      </c>
      <c r="O574" s="303">
        <f>'Actual Cost'!O574*(0.15+0.85*Indices!$D$246/Indices!$CK$120)</f>
        <v>0.740102472735126</v>
      </c>
    </row>
    <row r="575" spans="2:15" ht="15.75">
      <c r="B575" s="71" t="s">
        <v>611</v>
      </c>
      <c r="O575" s="303">
        <f>'Actual Cost'!O575*(0.15+0.85*Indices!$D$246/Indices!$CK$120)</f>
        <v>2.242734765864018</v>
      </c>
    </row>
    <row r="577" spans="2:15" ht="15.75">
      <c r="B577" s="151" t="s">
        <v>640</v>
      </c>
      <c r="O577" s="303">
        <f>'Actual Cost'!O577*(0.15+0.85*Indices!$D$246/Indices!$CK$120)</f>
        <v>0.02231521092034698</v>
      </c>
    </row>
    <row r="578" spans="2:15" ht="15.75">
      <c r="B578" s="151" t="s">
        <v>648</v>
      </c>
      <c r="O578" s="303">
        <f>'Actual Cost'!O578*(0.15+0.85*Indices!$D$246/Indices!$CK$120)</f>
        <v>0.025791449807436206</v>
      </c>
    </row>
  </sheetData>
  <sheetProtection selectLockedCells="1" selectUnlockedCells="1"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78"/>
  <sheetViews>
    <sheetView zoomScale="75" zoomScaleNormal="75" zoomScalePageLayoutView="0" workbookViewId="0" topLeftCell="A1">
      <pane xSplit="2" ySplit="7" topLeftCell="C206" activePane="bottomRight" state="frozen"/>
      <selection pane="topLeft" activeCell="H19" sqref="H19"/>
      <selection pane="topRight" activeCell="H19" sqref="H19"/>
      <selection pane="bottomLeft" activeCell="H19" sqref="H19"/>
      <selection pane="bottomRight" activeCell="E176" sqref="E176"/>
    </sheetView>
  </sheetViews>
  <sheetFormatPr defaultColWidth="9.140625" defaultRowHeight="12.75" outlineLevelRow="2"/>
  <cols>
    <col min="1" max="1" width="7.28125" style="73" customWidth="1"/>
    <col min="2" max="2" width="55.421875" style="86" customWidth="1"/>
    <col min="3" max="3" width="11.421875" style="193" customWidth="1"/>
    <col min="4" max="4" width="10.57421875" style="73" customWidth="1"/>
    <col min="5" max="5" width="15.421875" style="73" customWidth="1"/>
    <col min="6" max="6" width="17.7109375" style="73" customWidth="1"/>
    <col min="7" max="7" width="16.00390625" style="73" customWidth="1"/>
    <col min="8" max="8" width="13.57421875" style="73" customWidth="1"/>
    <col min="9" max="16384" width="9.140625" style="76" customWidth="1"/>
  </cols>
  <sheetData>
    <row r="1" spans="1:3" s="72" customFormat="1" ht="18">
      <c r="A1" s="102" t="str">
        <f>Name_Company</f>
        <v>CERC</v>
      </c>
      <c r="B1" s="92"/>
      <c r="C1" s="191"/>
    </row>
    <row r="2" spans="1:3" s="72" customFormat="1" ht="18">
      <c r="A2" s="252" t="str">
        <f>Name_Project</f>
        <v>Capital Cost Benchmarking</v>
      </c>
      <c r="B2" s="92"/>
      <c r="C2" s="191"/>
    </row>
    <row r="3" spans="1:3" s="72" customFormat="1" ht="18">
      <c r="A3" s="32" t="str">
        <f>Name_Model</f>
        <v>Transmission Substations</v>
      </c>
      <c r="B3" s="92"/>
      <c r="C3" s="191"/>
    </row>
    <row r="4" spans="2:8" ht="12.75">
      <c r="B4" s="93"/>
      <c r="C4" s="192"/>
      <c r="D4" s="74"/>
      <c r="E4" s="74"/>
      <c r="F4" s="74"/>
      <c r="G4" s="74"/>
      <c r="H4" s="74"/>
    </row>
    <row r="5" spans="1:8" ht="12.75" hidden="1">
      <c r="A5" s="99"/>
      <c r="B5" s="77" t="s">
        <v>328</v>
      </c>
      <c r="C5" s="89"/>
      <c r="D5" s="77"/>
      <c r="E5" s="77"/>
      <c r="F5"/>
      <c r="G5"/>
      <c r="H5"/>
    </row>
    <row r="6" spans="1:8" ht="12.75" hidden="1">
      <c r="A6" s="99"/>
      <c r="B6" s="77" t="s">
        <v>0</v>
      </c>
      <c r="C6" s="89"/>
      <c r="D6" s="77"/>
      <c r="E6" s="77"/>
      <c r="F6"/>
      <c r="G6"/>
      <c r="H6"/>
    </row>
    <row r="7" spans="1:8" ht="30.75" customHeight="1" hidden="1">
      <c r="A7" s="99"/>
      <c r="B7" s="77" t="s">
        <v>379</v>
      </c>
      <c r="C7" s="89"/>
      <c r="D7" s="89"/>
      <c r="E7" s="91"/>
      <c r="F7"/>
      <c r="G7"/>
      <c r="H7"/>
    </row>
    <row r="8" spans="1:8" ht="18.75" customHeight="1">
      <c r="A8" s="99"/>
      <c r="B8" s="87"/>
      <c r="D8" s="78"/>
      <c r="E8" s="78"/>
      <c r="F8" s="78"/>
      <c r="G8" s="78"/>
      <c r="H8" s="78"/>
    </row>
    <row r="9" spans="2:8" ht="32.25" customHeight="1">
      <c r="B9" s="210" t="s">
        <v>6</v>
      </c>
      <c r="C9" s="210" t="s">
        <v>381</v>
      </c>
      <c r="D9" s="210" t="s">
        <v>380</v>
      </c>
      <c r="E9" s="210" t="s">
        <v>653</v>
      </c>
      <c r="F9" s="80"/>
      <c r="G9" s="80"/>
      <c r="H9" s="80"/>
    </row>
    <row r="10" spans="1:2" ht="15.75">
      <c r="A10" s="90">
        <v>1</v>
      </c>
      <c r="B10" s="94" t="s">
        <v>7</v>
      </c>
    </row>
    <row r="11" spans="1:8" ht="28.5">
      <c r="A11" s="100" t="s">
        <v>8</v>
      </c>
      <c r="B11" s="95" t="s">
        <v>709</v>
      </c>
      <c r="C11" s="193" t="s">
        <v>10</v>
      </c>
      <c r="D11" s="3"/>
      <c r="E11" s="206">
        <f>IF(SUM('Escalated Cost'!E11:M11)&gt;0,SUMIF('Escalated Cost'!E11:N11,"&gt;0",'Escalated Cost'!E11:N11)/COUNTIF('Escalated Cost'!E11:N11,"&gt;0"),0)</f>
        <v>2017.1991382176207</v>
      </c>
      <c r="F11" s="82"/>
      <c r="G11" s="82"/>
      <c r="H11" s="82"/>
    </row>
    <row r="12" spans="1:8" ht="28.5">
      <c r="A12" s="100" t="s">
        <v>11</v>
      </c>
      <c r="B12" s="95" t="s">
        <v>12</v>
      </c>
      <c r="C12" s="193" t="s">
        <v>10</v>
      </c>
      <c r="D12" s="3"/>
      <c r="E12" s="206">
        <f>IF(SUM('Escalated Cost'!E12:M12)&gt;0,SUMIF('Escalated Cost'!E12:N12,"&gt;0",'Escalated Cost'!E12:N12)/COUNTIF('Escalated Cost'!E12:N12,"&gt;0"),0)</f>
        <v>488.9264930561783</v>
      </c>
      <c r="F12" s="3"/>
      <c r="G12" s="3"/>
      <c r="H12" s="3"/>
    </row>
    <row r="13" spans="1:8" ht="27.75" customHeight="1">
      <c r="A13" s="100" t="s">
        <v>13</v>
      </c>
      <c r="B13" s="95" t="s">
        <v>708</v>
      </c>
      <c r="C13" s="193" t="s">
        <v>10</v>
      </c>
      <c r="D13" s="3"/>
      <c r="E13" s="206">
        <f>IF(SUM('Escalated Cost'!E13:M13)&gt;0,SUMIF('Escalated Cost'!E13:N13,"&gt;0",'Escalated Cost'!E13:N13)/COUNTIF('Escalated Cost'!E13:N13,"&gt;0"),0)</f>
        <v>951.5373302609642</v>
      </c>
      <c r="F13" s="3"/>
      <c r="G13" s="3"/>
      <c r="H13" s="3"/>
    </row>
    <row r="14" spans="1:8" ht="15">
      <c r="A14" s="100"/>
      <c r="B14" s="95"/>
      <c r="D14" s="3"/>
      <c r="E14" s="138"/>
      <c r="F14" s="3"/>
      <c r="G14" s="3"/>
      <c r="H14" s="3"/>
    </row>
    <row r="15" spans="1:8" ht="15.75">
      <c r="A15" s="90">
        <v>2</v>
      </c>
      <c r="B15" s="94" t="s">
        <v>15</v>
      </c>
      <c r="D15" s="3"/>
      <c r="E15" s="138"/>
      <c r="F15" s="3"/>
      <c r="G15" s="3"/>
      <c r="H15" s="3"/>
    </row>
    <row r="16" spans="1:8" ht="15">
      <c r="A16" s="100" t="s">
        <v>8</v>
      </c>
      <c r="B16" s="95" t="s">
        <v>16</v>
      </c>
      <c r="C16" s="193" t="s">
        <v>10</v>
      </c>
      <c r="D16" s="3"/>
      <c r="E16" s="206">
        <f>IF(SUM('Escalated Cost'!E16:N16)&gt;0,SUMIF('Escalated Cost'!E16:N16,"&gt;0",'Escalated Cost'!E16:N16)/COUNTIF('Escalated Cost'!E16:N16,"&gt;0"),0)</f>
        <v>0</v>
      </c>
      <c r="F16" s="140"/>
      <c r="G16" s="3"/>
      <c r="H16" s="3"/>
    </row>
    <row r="17" spans="1:8" ht="15">
      <c r="A17" s="100" t="s">
        <v>11</v>
      </c>
      <c r="B17" s="95" t="s">
        <v>17</v>
      </c>
      <c r="C17" s="193" t="s">
        <v>10</v>
      </c>
      <c r="D17" s="3"/>
      <c r="E17" s="206">
        <f>IF(SUM('Escalated Cost'!E17:N17)&gt;0,SUMIF('Escalated Cost'!E17:N17,"&gt;0",'Escalated Cost'!E17:N17)/COUNTIF('Escalated Cost'!E17:N17,"&gt;0"),0)</f>
        <v>472.86561239520495</v>
      </c>
      <c r="F17" s="140"/>
      <c r="G17" s="226"/>
      <c r="H17" s="140"/>
    </row>
    <row r="18" spans="1:8" ht="15">
      <c r="A18" s="100" t="s">
        <v>13</v>
      </c>
      <c r="B18" s="95" t="s">
        <v>18</v>
      </c>
      <c r="C18" s="193" t="s">
        <v>10</v>
      </c>
      <c r="D18" s="3"/>
      <c r="E18" s="206">
        <f>IF(SUM('Escalated Cost'!E18:N18)&gt;0,SUMIF('Escalated Cost'!E18:N18,"&gt;0",'Escalated Cost'!E18:N18)/COUNTIF('Escalated Cost'!E18:N18,"&gt;0"),0)</f>
        <v>377.48582141309555</v>
      </c>
      <c r="F18" s="140"/>
      <c r="G18" s="226"/>
      <c r="H18" s="140"/>
    </row>
    <row r="19" spans="1:8" ht="15">
      <c r="A19" s="100" t="s">
        <v>19</v>
      </c>
      <c r="B19" s="95" t="s">
        <v>20</v>
      </c>
      <c r="C19" s="193" t="s">
        <v>10</v>
      </c>
      <c r="D19" s="3"/>
      <c r="E19" s="206">
        <f>IF(SUM('Escalated Cost'!E19:N19)&gt;0,SUMIF('Escalated Cost'!E19:N19,"&gt;0",'Escalated Cost'!E19:N19)/COUNTIF('Escalated Cost'!E19:N19,"&gt;0"),0)</f>
        <v>82.0278136357352</v>
      </c>
      <c r="F19" s="140"/>
      <c r="G19" s="226"/>
      <c r="H19" s="140"/>
    </row>
    <row r="20" spans="1:8" ht="15">
      <c r="A20" s="100" t="s">
        <v>21</v>
      </c>
      <c r="B20" s="95" t="s">
        <v>22</v>
      </c>
      <c r="C20" s="193" t="s">
        <v>10</v>
      </c>
      <c r="D20" s="3"/>
      <c r="E20" s="206">
        <f>IF(SUM('Escalated Cost'!E20:N20)&gt;0,SUMIF('Escalated Cost'!E20:N20,"&gt;0",'Escalated Cost'!E20:N20)/COUNTIF('Escalated Cost'!E20:N20,"&gt;0"),0)</f>
        <v>1.19</v>
      </c>
      <c r="F20" s="140"/>
      <c r="G20" s="226"/>
      <c r="H20" s="140"/>
    </row>
    <row r="21" spans="1:7" ht="15">
      <c r="A21" s="100" t="s">
        <v>23</v>
      </c>
      <c r="B21" s="95" t="s">
        <v>784</v>
      </c>
      <c r="C21" s="193" t="s">
        <v>10</v>
      </c>
      <c r="D21" s="3"/>
      <c r="E21" s="206">
        <f>IF(SUM('Escalated Cost'!E21:N21)&gt;0,SUMIF('Escalated Cost'!E21:N21,"&gt;0",'Escalated Cost'!E21:N21)/COUNTIF('Escalated Cost'!E21:N21,"&gt;0"),0)</f>
        <v>432.49874713110484</v>
      </c>
      <c r="F21" s="140"/>
      <c r="G21" s="226"/>
    </row>
    <row r="22" spans="1:8" ht="15">
      <c r="A22" s="100" t="s">
        <v>25</v>
      </c>
      <c r="B22" s="95" t="s">
        <v>785</v>
      </c>
      <c r="C22" s="193" t="s">
        <v>10</v>
      </c>
      <c r="D22" s="3"/>
      <c r="E22" s="206">
        <f>IF(SUM('Escalated Cost'!E22:N22)&gt;0,SUMIF('Escalated Cost'!E22:N22,"&gt;0",'Escalated Cost'!E22:N22)/COUNTIF('Escalated Cost'!E22:N22,"&gt;0"),0)</f>
        <v>424.9058786865275</v>
      </c>
      <c r="F22" s="140"/>
      <c r="G22" s="226"/>
      <c r="H22" s="3"/>
    </row>
    <row r="23" spans="1:8" ht="15">
      <c r="A23" s="100" t="s">
        <v>27</v>
      </c>
      <c r="B23" s="95" t="s">
        <v>786</v>
      </c>
      <c r="C23" s="193" t="s">
        <v>10</v>
      </c>
      <c r="D23" s="3"/>
      <c r="E23" s="206">
        <f>IF(SUM('Escalated Cost'!E23:N23)&gt;0,SUMIF('Escalated Cost'!E23:N23,"&gt;0",'Escalated Cost'!E23:N23)/COUNTIF('Escalated Cost'!E23:N23,"&gt;0"),0)</f>
        <v>377.48582141309555</v>
      </c>
      <c r="F23" s="140"/>
      <c r="G23" s="226"/>
      <c r="H23" s="3"/>
    </row>
    <row r="24" spans="1:8" ht="15">
      <c r="A24" s="100" t="s">
        <v>29</v>
      </c>
      <c r="B24" s="95" t="s">
        <v>787</v>
      </c>
      <c r="C24" s="193" t="s">
        <v>10</v>
      </c>
      <c r="D24" s="3"/>
      <c r="E24" s="206">
        <f>IF(SUM('Escalated Cost'!E24:N24)&gt;0,SUMIF('Escalated Cost'!E24:N24,"&gt;0",'Escalated Cost'!E24:N24)/COUNTIF('Escalated Cost'!E24:N24,"&gt;0"),0)</f>
        <v>377.48582141309555</v>
      </c>
      <c r="F24" s="140"/>
      <c r="G24" s="226"/>
      <c r="H24" s="3"/>
    </row>
    <row r="25" spans="1:8" ht="15">
      <c r="A25" s="100" t="s">
        <v>31</v>
      </c>
      <c r="B25" s="95" t="s">
        <v>32</v>
      </c>
      <c r="C25" s="193" t="s">
        <v>10</v>
      </c>
      <c r="D25" s="3"/>
      <c r="E25" s="206">
        <f>IF(SUM('Escalated Cost'!E25:N25)&gt;0,SUMIF('Escalated Cost'!E25:N25,"&gt;0",'Escalated Cost'!E25:N25)/COUNTIF('Escalated Cost'!E25:N25,"&gt;0"),0)</f>
        <v>22.89650701765411</v>
      </c>
      <c r="F25" s="140"/>
      <c r="G25" s="226"/>
      <c r="H25" s="3"/>
    </row>
    <row r="26" spans="1:8" ht="15">
      <c r="A26" s="100" t="s">
        <v>33</v>
      </c>
      <c r="B26" s="95" t="s">
        <v>34</v>
      </c>
      <c r="C26" s="193" t="s">
        <v>10</v>
      </c>
      <c r="D26" s="3"/>
      <c r="E26" s="206">
        <f>IF(SUM('Escalated Cost'!E26:N26)&gt;0,SUMIF('Escalated Cost'!E26:N26,"&gt;0",'Escalated Cost'!E26:N26)/COUNTIF('Escalated Cost'!E26:N26,"&gt;0"),0)</f>
        <v>1.5091415542017126</v>
      </c>
      <c r="F26" s="140"/>
      <c r="G26" s="226"/>
      <c r="H26" s="3"/>
    </row>
    <row r="27" spans="1:8" ht="15">
      <c r="A27" s="100"/>
      <c r="B27" s="95"/>
      <c r="D27" s="3"/>
      <c r="E27" s="138"/>
      <c r="F27" s="3"/>
      <c r="G27" s="3"/>
      <c r="H27" s="3"/>
    </row>
    <row r="28" spans="1:8" ht="15.75">
      <c r="A28" s="90">
        <v>3</v>
      </c>
      <c r="B28" s="94" t="s">
        <v>35</v>
      </c>
      <c r="D28" s="3"/>
      <c r="E28" s="138"/>
      <c r="F28" s="3"/>
      <c r="G28" s="3"/>
      <c r="H28" s="3"/>
    </row>
    <row r="29" spans="1:8" ht="15">
      <c r="A29" s="100" t="s">
        <v>8</v>
      </c>
      <c r="B29" s="95" t="s">
        <v>790</v>
      </c>
      <c r="C29" s="193" t="s">
        <v>10</v>
      </c>
      <c r="D29" s="3"/>
      <c r="E29" s="206">
        <f>IF(SUM('Escalated Cost'!E29:N29)&gt;0,SUMIF('Escalated Cost'!E29:N29,"&gt;0",'Escalated Cost'!E29:N29)/COUNTIF('Escalated Cost'!E29:N29,"&gt;0"),0)</f>
        <v>217.8318393176793</v>
      </c>
      <c r="F29" s="3"/>
      <c r="G29" s="226"/>
      <c r="H29" s="3"/>
    </row>
    <row r="30" spans="1:8" ht="15">
      <c r="A30" s="100" t="s">
        <v>11</v>
      </c>
      <c r="B30" s="95" t="s">
        <v>789</v>
      </c>
      <c r="C30" s="193" t="s">
        <v>10</v>
      </c>
      <c r="D30" s="3"/>
      <c r="E30" s="206">
        <f>IF(SUM('Escalated Cost'!E30:N30)&gt;0,SUMIF('Escalated Cost'!E30:N30,"&gt;0",'Escalated Cost'!E30:N30)/COUNTIF('Escalated Cost'!E30:N30,"&gt;0"),0)</f>
        <v>171.14216300095742</v>
      </c>
      <c r="F30" s="3"/>
      <c r="G30" s="226"/>
      <c r="H30" s="3"/>
    </row>
    <row r="31" spans="1:8" ht="15">
      <c r="A31" s="100" t="s">
        <v>13</v>
      </c>
      <c r="B31" s="95" t="s">
        <v>788</v>
      </c>
      <c r="C31" s="193" t="s">
        <v>10</v>
      </c>
      <c r="D31" s="3"/>
      <c r="E31" s="206">
        <f>IF(SUM('Escalated Cost'!E31:N31)&gt;0,SUMIF('Escalated Cost'!E31:N31,"&gt;0",'Escalated Cost'!E31:N31)/COUNTIF('Escalated Cost'!E31:N31,"&gt;0"),0)</f>
        <v>33.608484296312845</v>
      </c>
      <c r="F31" s="3"/>
      <c r="G31" s="226"/>
      <c r="H31" s="3"/>
    </row>
    <row r="32" spans="1:8" ht="15">
      <c r="A32" s="100" t="s">
        <v>19</v>
      </c>
      <c r="B32" s="95" t="s">
        <v>780</v>
      </c>
      <c r="C32" s="193" t="s">
        <v>10</v>
      </c>
      <c r="D32" s="3"/>
      <c r="E32" s="206">
        <f>IF(SUM('Escalated Cost'!E32:N32)&gt;0,SUMIF('Escalated Cost'!E32:N32,"&gt;0",'Escalated Cost'!E32:N32)/COUNTIF('Escalated Cost'!E32:N32,"&gt;0"),0)</f>
        <v>18.302303460799546</v>
      </c>
      <c r="F32" s="3"/>
      <c r="G32" s="226"/>
      <c r="H32" s="3"/>
    </row>
    <row r="33" spans="1:8" ht="15">
      <c r="A33" s="100" t="s">
        <v>21</v>
      </c>
      <c r="B33" s="95" t="s">
        <v>39</v>
      </c>
      <c r="C33" s="193" t="s">
        <v>10</v>
      </c>
      <c r="D33" s="3"/>
      <c r="E33" s="206">
        <f>IF(SUM('Escalated Cost'!E33:N33)&gt;0,SUMIF('Escalated Cost'!E33:N33,"&gt;0",'Escalated Cost'!E33:N33)/COUNTIF('Escalated Cost'!E33:N33,"&gt;0"),0)</f>
        <v>32.96053346108935</v>
      </c>
      <c r="F33" s="3"/>
      <c r="G33" s="226"/>
      <c r="H33" s="3"/>
    </row>
    <row r="34" spans="1:8" ht="15">
      <c r="A34" s="100" t="s">
        <v>23</v>
      </c>
      <c r="B34" s="95" t="s">
        <v>40</v>
      </c>
      <c r="C34" s="193" t="s">
        <v>10</v>
      </c>
      <c r="D34" s="3"/>
      <c r="E34" s="206">
        <f>IF(SUM('Escalated Cost'!E34:N34)&gt;0,SUMIF('Escalated Cost'!E34:N34,"&gt;0",'Escalated Cost'!E34:N34)/COUNTIF('Escalated Cost'!E34:N34,"&gt;0"),0)</f>
        <v>39.8505248094431</v>
      </c>
      <c r="F34" s="3"/>
      <c r="G34" s="226"/>
      <c r="H34" s="3"/>
    </row>
    <row r="35" spans="1:8" ht="15">
      <c r="A35" s="100" t="s">
        <v>25</v>
      </c>
      <c r="B35" s="95" t="s">
        <v>781</v>
      </c>
      <c r="C35" s="193" t="s">
        <v>10</v>
      </c>
      <c r="D35" s="3"/>
      <c r="E35" s="206">
        <f>IF(SUM('Escalated Cost'!E35:N35)&gt;0,SUMIF('Escalated Cost'!E35:N35,"&gt;0",'Escalated Cost'!E35:N35)/COUNTIF('Escalated Cost'!E35:N35,"&gt;0"),0)</f>
        <v>10.888095066015588</v>
      </c>
      <c r="F35" s="3"/>
      <c r="G35" s="226"/>
      <c r="H35" s="3"/>
    </row>
    <row r="36" spans="1:8" ht="15">
      <c r="A36" s="100" t="s">
        <v>42</v>
      </c>
      <c r="B36" s="95" t="s">
        <v>43</v>
      </c>
      <c r="C36" s="193" t="s">
        <v>10</v>
      </c>
      <c r="D36" s="3"/>
      <c r="E36" s="206">
        <f>IF(SUM('Escalated Cost'!E36:N36)&gt;0,SUMIF('Escalated Cost'!E36:N36,"&gt;0",'Escalated Cost'!E36:N36)/COUNTIF('Escalated Cost'!E36:N36,"&gt;0"),0)</f>
        <v>0</v>
      </c>
      <c r="F36" s="3"/>
      <c r="G36" s="226"/>
      <c r="H36" s="3"/>
    </row>
    <row r="37" spans="1:8" ht="15">
      <c r="A37" s="100" t="s">
        <v>27</v>
      </c>
      <c r="B37" s="95" t="s">
        <v>791</v>
      </c>
      <c r="C37" s="193" t="s">
        <v>10</v>
      </c>
      <c r="D37" s="3"/>
      <c r="E37" s="206">
        <f>IF(SUM('Escalated Cost'!E37:N37)&gt;0,SUMIF('Escalated Cost'!E37:N37,"&gt;0",'Escalated Cost'!E37:N37)/COUNTIF('Escalated Cost'!E37:N37,"&gt;0"),0)</f>
        <v>10.957090853307228</v>
      </c>
      <c r="F37" s="3"/>
      <c r="G37" s="226"/>
      <c r="H37" s="3"/>
    </row>
    <row r="38" spans="1:8" ht="15">
      <c r="A38" s="100"/>
      <c r="B38" s="95"/>
      <c r="D38" s="3"/>
      <c r="E38" s="138"/>
      <c r="F38" s="3"/>
      <c r="G38" s="3"/>
      <c r="H38" s="3"/>
    </row>
    <row r="39" spans="1:8" ht="15.75">
      <c r="A39" s="90">
        <v>4</v>
      </c>
      <c r="B39" s="94" t="s">
        <v>792</v>
      </c>
      <c r="D39" s="75"/>
      <c r="E39" s="138"/>
      <c r="F39" s="75"/>
      <c r="G39" s="75"/>
      <c r="H39" s="75"/>
    </row>
    <row r="40" spans="1:8" ht="15">
      <c r="A40" s="3"/>
      <c r="B40" s="95" t="s">
        <v>783</v>
      </c>
      <c r="D40" s="3"/>
      <c r="E40" s="206">
        <f>IF(SUM('Escalated Cost'!E40:N40)&gt;0,SUMIF('Escalated Cost'!E40:N40,"&gt;0",'Escalated Cost'!E40:N40)/COUNTIF('Escalated Cost'!E40:N40,"&gt;0"),0)</f>
        <v>5.578151999999999</v>
      </c>
      <c r="F40" s="3"/>
      <c r="G40" s="226"/>
      <c r="H40" s="3"/>
    </row>
    <row r="41" spans="1:8" ht="15">
      <c r="A41" s="3"/>
      <c r="B41" s="95" t="s">
        <v>755</v>
      </c>
      <c r="D41" s="3"/>
      <c r="E41" s="206">
        <f>IF(SUM('Escalated Cost'!E41:N41)&gt;0,SUMIF('Escalated Cost'!E41:N41,"&gt;0",'Escalated Cost'!E41:N41)/COUNTIF('Escalated Cost'!E41:N41,"&gt;0"),0)</f>
        <v>5.4699393333333335</v>
      </c>
      <c r="F41" s="3"/>
      <c r="G41" s="226"/>
      <c r="H41" s="3"/>
    </row>
    <row r="42" spans="1:8" ht="15">
      <c r="A42" s="3"/>
      <c r="B42" s="95" t="s">
        <v>753</v>
      </c>
      <c r="D42" s="3"/>
      <c r="E42" s="206">
        <f>IF(SUM('Escalated Cost'!E42:N42)&gt;0,SUMIF('Escalated Cost'!E42:N42,"&gt;0",'Escalated Cost'!E42:N42)/COUNTIF('Escalated Cost'!E42:N42,"&gt;0"),0)</f>
        <v>26.32553115</v>
      </c>
      <c r="F42" s="3"/>
      <c r="G42" s="226"/>
      <c r="H42" s="3"/>
    </row>
    <row r="43" spans="1:8" ht="15">
      <c r="A43" s="3"/>
      <c r="B43" s="95" t="s">
        <v>782</v>
      </c>
      <c r="D43" s="3"/>
      <c r="E43" s="206">
        <f>IF(SUM('Escalated Cost'!E43:N43)&gt;0,SUMIF('Escalated Cost'!E43:N43,"&gt;0",'Escalated Cost'!E43:N43)/COUNTIF('Escalated Cost'!E43:N43,"&gt;0"),0)</f>
        <v>15.285683878333336</v>
      </c>
      <c r="F43" s="3"/>
      <c r="G43" s="226"/>
      <c r="H43" s="3"/>
    </row>
    <row r="44" spans="1:8" ht="15">
      <c r="A44" s="3"/>
      <c r="B44" s="95" t="s">
        <v>731</v>
      </c>
      <c r="D44" s="3"/>
      <c r="E44" s="206">
        <f>IF(SUM('Escalated Cost'!E44:N44)&gt;0,SUMIF('Escalated Cost'!E44:N44,"&gt;0",'Escalated Cost'!E44:N44)/COUNTIF('Escalated Cost'!E44:N44,"&gt;0"),0)</f>
        <v>12.163423099999997</v>
      </c>
      <c r="F44" s="3"/>
      <c r="G44" s="226"/>
      <c r="H44" s="3"/>
    </row>
    <row r="45" spans="1:8" ht="15">
      <c r="A45" s="3"/>
      <c r="B45" s="95" t="s">
        <v>50</v>
      </c>
      <c r="D45" s="3"/>
      <c r="E45" s="206">
        <f>IF(SUM('Escalated Cost'!E45:N45)&gt;0,SUMIF('Escalated Cost'!E45:N45,"&gt;0",'Escalated Cost'!E45:N45)/COUNTIF('Escalated Cost'!E45:N45,"&gt;0"),0)</f>
        <v>81.457455625</v>
      </c>
      <c r="F45" s="3"/>
      <c r="G45" s="226"/>
      <c r="H45" s="3"/>
    </row>
    <row r="46" spans="1:8" ht="15">
      <c r="A46" s="3"/>
      <c r="B46" s="95"/>
      <c r="D46" s="3"/>
      <c r="E46" s="138"/>
      <c r="F46" s="3"/>
      <c r="G46" s="3"/>
      <c r="H46" s="3"/>
    </row>
    <row r="47" spans="1:8" ht="15.75">
      <c r="A47" s="90">
        <v>5</v>
      </c>
      <c r="B47" s="94" t="s">
        <v>793</v>
      </c>
      <c r="D47" s="3"/>
      <c r="E47" s="138"/>
      <c r="F47" s="3"/>
      <c r="G47" s="3"/>
      <c r="H47" s="3"/>
    </row>
    <row r="48" spans="1:8" ht="15">
      <c r="A48" s="3"/>
      <c r="B48" s="95" t="s">
        <v>51</v>
      </c>
      <c r="D48" s="3"/>
      <c r="E48" s="206">
        <f>IF(SUM('Escalated Cost'!E48:N48)&gt;0,SUMIF('Escalated Cost'!E48:N48,"&gt;0",'Escalated Cost'!E48:N48)/COUNTIF('Escalated Cost'!E48:N48,"&gt;0"),0)</f>
        <v>39.884847407627014</v>
      </c>
      <c r="F48" s="3"/>
      <c r="G48" s="226"/>
      <c r="H48" s="3"/>
    </row>
    <row r="49" spans="1:8" ht="15">
      <c r="A49" s="3"/>
      <c r="B49" s="95" t="s">
        <v>52</v>
      </c>
      <c r="D49" s="3"/>
      <c r="E49" s="206">
        <f>IF(SUM('Escalated Cost'!E49:N49)&gt;0,SUMIF('Escalated Cost'!E49:N49,"&gt;0",'Escalated Cost'!E49:N49)/COUNTIF('Escalated Cost'!E49:N49,"&gt;0"),0)</f>
        <v>31.227396580664774</v>
      </c>
      <c r="F49" s="3"/>
      <c r="G49" s="226"/>
      <c r="H49" s="3"/>
    </row>
    <row r="50" spans="1:8" ht="28.5">
      <c r="A50" s="3"/>
      <c r="B50" s="95" t="s">
        <v>53</v>
      </c>
      <c r="D50" s="3"/>
      <c r="E50" s="206">
        <f>IF(SUM('Escalated Cost'!E50:N50)&gt;0,SUMIF('Escalated Cost'!E50:N50,"&gt;0",'Escalated Cost'!E50:N50)/COUNTIF('Escalated Cost'!E50:N50,"&gt;0"),0)</f>
        <v>11.765454308523767</v>
      </c>
      <c r="F50" s="3"/>
      <c r="G50" s="226"/>
      <c r="H50" s="3"/>
    </row>
    <row r="51" spans="1:8" ht="15">
      <c r="A51" s="3"/>
      <c r="B51" s="95" t="s">
        <v>795</v>
      </c>
      <c r="D51" s="3"/>
      <c r="E51" s="206">
        <f>IF(SUM('Escalated Cost'!E51:N51)&gt;0,SUMIF('Escalated Cost'!E51:N51,"&gt;0",'Escalated Cost'!E51:N51)/COUNTIF('Escalated Cost'!E51:N51,"&gt;0"),0)</f>
        <v>5.028129354030421</v>
      </c>
      <c r="F51" s="3"/>
      <c r="G51" s="226"/>
      <c r="H51" s="3"/>
    </row>
    <row r="52" spans="1:8" ht="15">
      <c r="A52" s="3"/>
      <c r="B52" s="95" t="s">
        <v>796</v>
      </c>
      <c r="D52" s="3"/>
      <c r="E52" s="206">
        <f>IF(SUM('Escalated Cost'!E52:N52)&gt;0,SUMIF('Escalated Cost'!E52:N52,"&gt;0",'Escalated Cost'!E52:N52)/COUNTIF('Escalated Cost'!E52:N52,"&gt;0"),0)</f>
        <v>5.7418194523042025</v>
      </c>
      <c r="F52" s="3"/>
      <c r="G52" s="226"/>
      <c r="H52" s="3"/>
    </row>
    <row r="53" spans="1:8" ht="15">
      <c r="A53" s="3"/>
      <c r="B53" s="95" t="s">
        <v>56</v>
      </c>
      <c r="D53" s="3"/>
      <c r="E53" s="206">
        <f>IF(SUM('Escalated Cost'!E53:N53)&gt;0,SUMIF('Escalated Cost'!E53:N53,"&gt;0",'Escalated Cost'!E53:N53)/COUNTIF('Escalated Cost'!E53:N53,"&gt;0"),0)</f>
        <v>9.120707570966193</v>
      </c>
      <c r="F53" s="3"/>
      <c r="G53" s="226"/>
      <c r="H53" s="3"/>
    </row>
    <row r="54" spans="1:8" ht="15">
      <c r="A54" s="3"/>
      <c r="B54" s="95" t="s">
        <v>57</v>
      </c>
      <c r="D54" s="3"/>
      <c r="E54" s="206">
        <f>IF(SUM('Escalated Cost'!E54:N54)&gt;0,SUMIF('Escalated Cost'!E54:N54,"&gt;0",'Escalated Cost'!E54:N54)/COUNTIF('Escalated Cost'!E54:N54,"&gt;0"),0)</f>
        <v>6.798115944043085</v>
      </c>
      <c r="F54" s="3"/>
      <c r="G54" s="226"/>
      <c r="H54" s="3"/>
    </row>
    <row r="55" spans="1:8" ht="15">
      <c r="A55" s="3"/>
      <c r="B55" s="95" t="s">
        <v>58</v>
      </c>
      <c r="D55" s="3"/>
      <c r="E55" s="206">
        <f>IF(SUM('Escalated Cost'!E55:N55)&gt;0,SUMIF('Escalated Cost'!E55:N55,"&gt;0",'Escalated Cost'!E55:N55)/COUNTIF('Escalated Cost'!E55:N55,"&gt;0"),0)</f>
        <v>7.7035460760949155</v>
      </c>
      <c r="F55" s="3"/>
      <c r="G55" s="226"/>
      <c r="H55" s="3"/>
    </row>
    <row r="56" spans="1:8" ht="15">
      <c r="A56" s="3"/>
      <c r="B56" s="95" t="s">
        <v>59</v>
      </c>
      <c r="D56" s="3"/>
      <c r="E56" s="206">
        <f>IF(SUM('Escalated Cost'!E56:N56)&gt;0,SUMIF('Escalated Cost'!E56:N56,"&gt;0",'Escalated Cost'!E56:N56)/COUNTIF('Escalated Cost'!E56:N56,"&gt;0"),0)</f>
        <v>3.6320147389712627</v>
      </c>
      <c r="F56" s="3"/>
      <c r="G56" s="226"/>
      <c r="H56" s="3"/>
    </row>
    <row r="57" spans="1:8" ht="15">
      <c r="A57" s="3"/>
      <c r="B57" s="95" t="s">
        <v>794</v>
      </c>
      <c r="D57" s="3"/>
      <c r="E57" s="206">
        <f>IF(SUM('Escalated Cost'!E57:N57)&gt;0,SUMIF('Escalated Cost'!E57:N57,"&gt;0",'Escalated Cost'!E57:N57)/COUNTIF('Escalated Cost'!E57:N57,"&gt;0"),0)</f>
        <v>1.6739465860825946</v>
      </c>
      <c r="F57" s="3"/>
      <c r="G57" s="226"/>
      <c r="H57" s="3"/>
    </row>
    <row r="58" spans="1:8" ht="15">
      <c r="A58" s="3"/>
      <c r="B58" s="95"/>
      <c r="D58" s="3"/>
      <c r="E58" s="138"/>
      <c r="F58" s="3"/>
      <c r="G58" s="3"/>
      <c r="H58" s="3"/>
    </row>
    <row r="59" spans="1:8" ht="15.75">
      <c r="A59" s="90">
        <v>6</v>
      </c>
      <c r="B59" s="94" t="s">
        <v>331</v>
      </c>
      <c r="D59" s="3"/>
      <c r="E59" s="138"/>
      <c r="F59" s="3"/>
      <c r="G59" s="3"/>
      <c r="H59" s="3"/>
    </row>
    <row r="60" spans="1:8" ht="15">
      <c r="A60" s="3"/>
      <c r="B60" s="95" t="s">
        <v>382</v>
      </c>
      <c r="D60" s="3"/>
      <c r="E60" s="206">
        <f>IF(SUM('Escalated Cost'!E60:N60)&gt;0,SUMIF('Escalated Cost'!E60:N60,"&gt;0",'Escalated Cost'!E60:N60)/COUNTIF('Escalated Cost'!E60:N60,"&gt;0"),0)</f>
        <v>5.575655599999999</v>
      </c>
      <c r="F60" s="3"/>
      <c r="G60" s="226"/>
      <c r="H60" s="3"/>
    </row>
    <row r="61" spans="1:8" ht="15">
      <c r="A61" s="3"/>
      <c r="B61" s="95" t="s">
        <v>46</v>
      </c>
      <c r="D61" s="3"/>
      <c r="E61" s="206">
        <f>IF(SUM('Escalated Cost'!E61:N61)&gt;0,SUMIF('Escalated Cost'!E61:N61,"&gt;0",'Escalated Cost'!E61:N61)/COUNTIF('Escalated Cost'!E61:N61,"&gt;0"),0)</f>
        <v>4.842880646</v>
      </c>
      <c r="F61" s="3"/>
      <c r="G61" s="226"/>
      <c r="H61" s="3"/>
    </row>
    <row r="62" spans="1:8" ht="15">
      <c r="A62" s="3"/>
      <c r="B62" s="95" t="s">
        <v>47</v>
      </c>
      <c r="D62" s="3"/>
      <c r="E62" s="206">
        <f>IF(SUM('Escalated Cost'!E62:N62)&gt;0,SUMIF('Escalated Cost'!E62:N62,"&gt;0",'Escalated Cost'!E62:N62)/COUNTIF('Escalated Cost'!E62:N62,"&gt;0"),0)</f>
        <v>21.283997633333332</v>
      </c>
      <c r="F62" s="3"/>
      <c r="G62" s="226"/>
      <c r="H62" s="3"/>
    </row>
    <row r="63" spans="1:8" ht="15">
      <c r="A63" s="3"/>
      <c r="B63" s="95" t="s">
        <v>710</v>
      </c>
      <c r="D63" s="3"/>
      <c r="E63" s="206">
        <f>IF(SUM('Escalated Cost'!E63:N63)&gt;0,SUMIF('Escalated Cost'!E63:N63,"&gt;0",'Escalated Cost'!E63:N63)/COUNTIF('Escalated Cost'!E63:N63,"&gt;0"),0)</f>
        <v>18.827601089999998</v>
      </c>
      <c r="F63" s="3"/>
      <c r="G63" s="226"/>
      <c r="H63" s="3"/>
    </row>
    <row r="64" spans="1:8" ht="15">
      <c r="A64" s="3"/>
      <c r="B64" s="95" t="s">
        <v>49</v>
      </c>
      <c r="D64" s="3"/>
      <c r="E64" s="206">
        <f>IF(SUM('Escalated Cost'!E64:N64)&gt;0,SUMIF('Escalated Cost'!E64:N64,"&gt;0",'Escalated Cost'!E64:N64)/COUNTIF('Escalated Cost'!E64:N64,"&gt;0"),0)</f>
        <v>10.71548</v>
      </c>
      <c r="F64" s="3"/>
      <c r="G64" s="226"/>
      <c r="H64" s="3"/>
    </row>
    <row r="65" spans="1:8" ht="15">
      <c r="A65" s="3"/>
      <c r="B65" s="95" t="s">
        <v>50</v>
      </c>
      <c r="D65" s="3"/>
      <c r="E65" s="206">
        <f>IF(SUM('Escalated Cost'!E65:N65)&gt;0,SUMIF('Escalated Cost'!E65:N65,"&gt;0",'Escalated Cost'!E65:N65)/COUNTIF('Escalated Cost'!E65:N65,"&gt;0"),0)</f>
        <v>82.8773655048</v>
      </c>
      <c r="F65" s="3"/>
      <c r="G65" s="226"/>
      <c r="H65" s="3"/>
    </row>
    <row r="66" spans="1:8" ht="15">
      <c r="A66" s="3"/>
      <c r="B66" s="95"/>
      <c r="D66" s="3"/>
      <c r="E66" s="138"/>
      <c r="F66" s="3"/>
      <c r="G66" s="3"/>
      <c r="H66" s="3"/>
    </row>
    <row r="67" spans="1:8" ht="15.75">
      <c r="A67" s="90">
        <v>7</v>
      </c>
      <c r="B67" s="94" t="s">
        <v>61</v>
      </c>
      <c r="D67" s="3"/>
      <c r="E67" s="138"/>
      <c r="F67" s="3"/>
      <c r="G67" s="3"/>
      <c r="H67" s="3"/>
    </row>
    <row r="68" spans="1:8" ht="17.25" customHeight="1">
      <c r="A68" s="100" t="s">
        <v>8</v>
      </c>
      <c r="B68" s="95" t="s">
        <v>62</v>
      </c>
      <c r="D68" s="3"/>
      <c r="E68" s="206">
        <f>IF(SUM('Escalated Cost'!E68:N68)&gt;0,SUMIF('Escalated Cost'!E68:N68,"&gt;0",'Escalated Cost'!E68:N68)/COUNTIF('Escalated Cost'!E68:N68,"&gt;0"),0)</f>
        <v>17.201732821277584</v>
      </c>
      <c r="F68" s="3"/>
      <c r="G68" s="226"/>
      <c r="H68" s="3"/>
    </row>
    <row r="69" spans="1:8" ht="15">
      <c r="A69" s="100" t="s">
        <v>11</v>
      </c>
      <c r="B69" s="95" t="s">
        <v>63</v>
      </c>
      <c r="D69" s="3"/>
      <c r="E69" s="206">
        <f>IF(SUM('Escalated Cost'!E69:N69)&gt;0,SUMIF('Escalated Cost'!E69:N69,"&gt;0",'Escalated Cost'!E69:N69)/COUNTIF('Escalated Cost'!E69:N69,"&gt;0"),0)</f>
        <v>17.201739644295323</v>
      </c>
      <c r="F69" s="3"/>
      <c r="G69" s="226"/>
      <c r="H69" s="3"/>
    </row>
    <row r="70" spans="1:8" ht="28.5">
      <c r="A70" s="100" t="s">
        <v>13</v>
      </c>
      <c r="B70" s="95" t="s">
        <v>64</v>
      </c>
      <c r="D70" s="3"/>
      <c r="E70" s="206">
        <f>IF(SUM('Escalated Cost'!E70:N70)&gt;0,SUMIF('Escalated Cost'!E70:N70,"&gt;0",'Escalated Cost'!E70:N70)/COUNTIF('Escalated Cost'!E70:N70,"&gt;0"),0)</f>
        <v>3.896320108156133</v>
      </c>
      <c r="F70" s="3"/>
      <c r="G70" s="226"/>
      <c r="H70" s="3"/>
    </row>
    <row r="71" spans="1:8" ht="28.5">
      <c r="A71" s="100" t="s">
        <v>19</v>
      </c>
      <c r="B71" s="95" t="s">
        <v>65</v>
      </c>
      <c r="D71" s="3"/>
      <c r="E71" s="206">
        <f>IF(SUM('Escalated Cost'!E71:N71)&gt;0,SUMIF('Escalated Cost'!E71:N71,"&gt;0",'Escalated Cost'!E71:N71)/COUNTIF('Escalated Cost'!E71:N71,"&gt;0"),0)</f>
        <v>4.201179363813177</v>
      </c>
      <c r="F71" s="3"/>
      <c r="G71" s="226"/>
      <c r="H71" s="3"/>
    </row>
    <row r="72" spans="1:8" ht="15">
      <c r="A72" s="100" t="s">
        <v>21</v>
      </c>
      <c r="B72" s="95" t="s">
        <v>66</v>
      </c>
      <c r="D72" s="3"/>
      <c r="E72" s="206">
        <f>IF(SUM('Escalated Cost'!E72:N72)&gt;0,SUMIF('Escalated Cost'!E72:N72,"&gt;0",'Escalated Cost'!E72:N72)/COUNTIF('Escalated Cost'!E72:N72,"&gt;0"),0)</f>
        <v>3.573785330544101</v>
      </c>
      <c r="F72" s="3"/>
      <c r="G72" s="226"/>
      <c r="H72" s="3"/>
    </row>
    <row r="73" spans="1:8" ht="18.75" customHeight="1">
      <c r="A73" s="100" t="s">
        <v>23</v>
      </c>
      <c r="B73" s="95" t="s">
        <v>67</v>
      </c>
      <c r="D73" s="3"/>
      <c r="E73" s="206">
        <f>IF(SUM('Escalated Cost'!E73:N73)&gt;0,SUMIF('Escalated Cost'!E73:N73,"&gt;0",'Escalated Cost'!E73:N73)/COUNTIF('Escalated Cost'!E73:N73,"&gt;0"),0)</f>
        <v>3.3403575781931982</v>
      </c>
      <c r="F73" s="3"/>
      <c r="G73" s="226"/>
      <c r="H73" s="3"/>
    </row>
    <row r="74" spans="1:8" ht="18.75" customHeight="1">
      <c r="A74" s="100" t="s">
        <v>25</v>
      </c>
      <c r="B74" s="95" t="s">
        <v>68</v>
      </c>
      <c r="D74" s="3"/>
      <c r="E74" s="206">
        <f>IF(SUM('Escalated Cost'!E74:N74)&gt;0,SUMIF('Escalated Cost'!E74:N74,"&gt;0",'Escalated Cost'!E74:N74)/COUNTIF('Escalated Cost'!E74:N74,"&gt;0"),0)</f>
        <v>4.085417544709436</v>
      </c>
      <c r="F74" s="3"/>
      <c r="G74" s="226"/>
      <c r="H74" s="3"/>
    </row>
    <row r="75" spans="1:8" ht="34.5" customHeight="1">
      <c r="A75" s="100" t="s">
        <v>42</v>
      </c>
      <c r="B75" s="125" t="s">
        <v>69</v>
      </c>
      <c r="D75" s="3"/>
      <c r="E75" s="206">
        <f>IF(SUM('Escalated Cost'!E75:N75)&gt;0,SUMIF('Escalated Cost'!E75:N75,"&gt;0",'Escalated Cost'!E75:N75)/COUNTIF('Escalated Cost'!E75:N75,"&gt;0"),0)</f>
        <v>4.5043476215340705</v>
      </c>
      <c r="F75" s="3"/>
      <c r="G75" s="226"/>
      <c r="H75" s="3"/>
    </row>
    <row r="76" spans="1:8" ht="28.5">
      <c r="A76" s="100" t="s">
        <v>27</v>
      </c>
      <c r="B76" s="125" t="s">
        <v>70</v>
      </c>
      <c r="D76" s="3"/>
      <c r="E76" s="206">
        <f>IF(SUM('Escalated Cost'!E76:N76)&gt;0,SUMIF('Escalated Cost'!E76:N76,"&gt;0",'Escalated Cost'!E76:N76)/COUNTIF('Escalated Cost'!E76:N76,"&gt;0"),0)</f>
        <v>2.8187515637690934</v>
      </c>
      <c r="F76" s="3"/>
      <c r="G76" s="226"/>
      <c r="H76" s="3"/>
    </row>
    <row r="77" spans="1:8" ht="15">
      <c r="A77" s="100" t="s">
        <v>33</v>
      </c>
      <c r="B77" s="95" t="s">
        <v>71</v>
      </c>
      <c r="D77" s="3"/>
      <c r="E77" s="206">
        <f>IF(SUM('Escalated Cost'!E77:N77)&gt;0,SUMIF('Escalated Cost'!E77:N77,"&gt;0",'Escalated Cost'!E77:N77)/COUNTIF('Escalated Cost'!E77:N77,"&gt;0"),0)</f>
        <v>0.39214732883799763</v>
      </c>
      <c r="F77" s="3"/>
      <c r="G77" s="226"/>
      <c r="H77" s="3"/>
    </row>
    <row r="78" spans="1:8" ht="15.75">
      <c r="A78" s="90">
        <v>8</v>
      </c>
      <c r="B78" s="94" t="s">
        <v>72</v>
      </c>
      <c r="D78" s="3"/>
      <c r="E78" s="138"/>
      <c r="F78" s="3"/>
      <c r="G78" s="3"/>
      <c r="H78" s="3"/>
    </row>
    <row r="79" spans="1:8" ht="15.75">
      <c r="A79" s="100" t="s">
        <v>8</v>
      </c>
      <c r="B79" s="95" t="s">
        <v>45</v>
      </c>
      <c r="D79" s="3"/>
      <c r="E79" s="206">
        <v>8.12</v>
      </c>
      <c r="F79" s="227"/>
      <c r="G79" s="185"/>
      <c r="H79" s="185"/>
    </row>
    <row r="80" spans="1:8" ht="15.75">
      <c r="A80" s="100" t="s">
        <v>11</v>
      </c>
      <c r="B80" s="95" t="s">
        <v>46</v>
      </c>
      <c r="D80" s="3"/>
      <c r="E80" s="206">
        <v>6.45</v>
      </c>
      <c r="F80" s="227"/>
      <c r="G80" s="185"/>
      <c r="H80" s="185"/>
    </row>
    <row r="81" spans="1:8" ht="15.75">
      <c r="A81" s="100" t="s">
        <v>13</v>
      </c>
      <c r="B81" s="95" t="s">
        <v>47</v>
      </c>
      <c r="D81" s="3"/>
      <c r="E81" s="206">
        <v>18.18</v>
      </c>
      <c r="F81" s="227"/>
      <c r="G81" s="185"/>
      <c r="H81" s="185"/>
    </row>
    <row r="82" spans="1:8" ht="15.75">
      <c r="A82" s="100" t="s">
        <v>19</v>
      </c>
      <c r="B82" s="95" t="s">
        <v>73</v>
      </c>
      <c r="D82" s="3"/>
      <c r="E82" s="206">
        <f>IF(SUM('Escalated Cost'!E82:N82)&gt;0,SUMIF('Escalated Cost'!E82:N82,"&gt;0",'Escalated Cost'!E82:N82)/COUNTIF('Escalated Cost'!E82:N82,"&gt;0"),0)</f>
        <v>63.3948114</v>
      </c>
      <c r="F82" s="227"/>
      <c r="G82" s="185"/>
      <c r="H82" s="185"/>
    </row>
    <row r="83" spans="1:8" ht="15">
      <c r="A83" s="100"/>
      <c r="B83" s="95"/>
      <c r="D83" s="3"/>
      <c r="E83" s="138"/>
      <c r="F83" s="3"/>
      <c r="G83" s="3"/>
      <c r="H83" s="3"/>
    </row>
    <row r="84" spans="1:8" ht="15.75">
      <c r="A84" s="90">
        <v>9</v>
      </c>
      <c r="B84" s="94" t="s">
        <v>74</v>
      </c>
      <c r="D84" s="3"/>
      <c r="E84" s="206"/>
      <c r="F84" s="3"/>
      <c r="G84" s="3"/>
      <c r="H84" s="3"/>
    </row>
    <row r="85" spans="1:8" ht="15">
      <c r="A85" s="100" t="s">
        <v>8</v>
      </c>
      <c r="B85" s="95" t="s">
        <v>75</v>
      </c>
      <c r="D85" s="3"/>
      <c r="E85" s="206"/>
      <c r="F85" s="3"/>
      <c r="G85" s="3"/>
      <c r="H85" s="3"/>
    </row>
    <row r="86" spans="1:8" ht="15" outlineLevel="1">
      <c r="A86" s="101" t="s">
        <v>76</v>
      </c>
      <c r="B86" s="96" t="s">
        <v>77</v>
      </c>
      <c r="D86" s="3"/>
      <c r="E86" s="206">
        <f>IF(SUM('Escalated Cost'!E86:M86)&gt;0,SUMIF('Escalated Cost'!E86:M86,"&gt;0",'Escalated Cost'!E86:M86)/COUNTIF('Escalated Cost'!E86:M86,"&gt;0"),0)</f>
        <v>0</v>
      </c>
      <c r="F86" s="3"/>
      <c r="G86" s="3"/>
      <c r="H86" s="3"/>
    </row>
    <row r="87" spans="1:8" ht="15" outlineLevel="1">
      <c r="A87" s="101" t="s">
        <v>78</v>
      </c>
      <c r="B87" s="96" t="s">
        <v>79</v>
      </c>
      <c r="D87" s="3"/>
      <c r="E87" s="206">
        <f>IF(SUM('Escalated Cost'!E87:M87)&gt;0,SUMIF('Escalated Cost'!E87:M87,"&gt;0",'Escalated Cost'!E87:M87)/COUNTIF('Escalated Cost'!E87:M87,"&gt;0"),0)</f>
        <v>0</v>
      </c>
      <c r="F87" s="3"/>
      <c r="G87" s="3"/>
      <c r="H87" s="3"/>
    </row>
    <row r="88" spans="1:8" ht="15" outlineLevel="1">
      <c r="A88" s="101" t="s">
        <v>80</v>
      </c>
      <c r="B88" s="96" t="s">
        <v>81</v>
      </c>
      <c r="D88" s="3"/>
      <c r="E88" s="206">
        <f>IF(SUM('Escalated Cost'!E88:M88)&gt;0,SUMIF('Escalated Cost'!E88:M88,"&gt;0",'Escalated Cost'!E88:M88)/COUNTIF('Escalated Cost'!E88:M88,"&gt;0"),0)</f>
        <v>0</v>
      </c>
      <c r="F88" s="3"/>
      <c r="G88" s="3"/>
      <c r="H88" s="3"/>
    </row>
    <row r="89" spans="1:8" ht="63.75" outlineLevel="1">
      <c r="A89" s="101" t="s">
        <v>82</v>
      </c>
      <c r="B89" s="141" t="s">
        <v>83</v>
      </c>
      <c r="D89" s="3"/>
      <c r="E89" s="256">
        <v>250</v>
      </c>
      <c r="F89" s="3"/>
      <c r="G89" s="3"/>
      <c r="H89" s="3"/>
    </row>
    <row r="90" spans="1:8" ht="15">
      <c r="A90" s="3"/>
      <c r="B90" s="83"/>
      <c r="D90" s="3"/>
      <c r="E90" s="138"/>
      <c r="F90" s="3"/>
      <c r="G90" s="3"/>
      <c r="H90" s="3"/>
    </row>
    <row r="91" spans="1:8" ht="15">
      <c r="A91" s="100" t="s">
        <v>11</v>
      </c>
      <c r="B91" s="95" t="s">
        <v>84</v>
      </c>
      <c r="D91" s="3"/>
      <c r="E91" s="138"/>
      <c r="F91" s="3"/>
      <c r="G91" s="3"/>
      <c r="H91" s="3"/>
    </row>
    <row r="92" spans="1:8" ht="15" outlineLevel="1">
      <c r="A92" s="101"/>
      <c r="B92" s="96" t="s">
        <v>85</v>
      </c>
      <c r="D92" s="3"/>
      <c r="E92" s="206">
        <f>IF(SUM('Escalated Cost'!E92:N92)&gt;0,SUMIF('Escalated Cost'!E92:N92,"&gt;0",'Escalated Cost'!E92:N92)/COUNTIF('Escalated Cost'!E92:N92,"&gt;0"),0)</f>
        <v>15.590713574800002</v>
      </c>
      <c r="F92" s="3"/>
      <c r="G92" s="226"/>
      <c r="H92" s="3"/>
    </row>
    <row r="93" spans="1:8" ht="15" outlineLevel="1">
      <c r="A93" s="101"/>
      <c r="B93" s="96" t="s">
        <v>86</v>
      </c>
      <c r="D93" s="3"/>
      <c r="E93" s="206">
        <f>IF(SUM('Escalated Cost'!E93:N93)&gt;0,SUMIF('Escalated Cost'!E93:N93,"&gt;0",'Escalated Cost'!E93:N93)/COUNTIF('Escalated Cost'!E93:N93,"&gt;0"),0)</f>
        <v>15.396364184000001</v>
      </c>
      <c r="F93" s="3"/>
      <c r="G93" s="226"/>
      <c r="H93" s="3"/>
    </row>
    <row r="94" spans="1:8" ht="15" outlineLevel="1">
      <c r="A94" s="101"/>
      <c r="B94" s="96" t="s">
        <v>87</v>
      </c>
      <c r="D94" s="3"/>
      <c r="E94" s="206">
        <f>IF(SUM('Escalated Cost'!E94:N94)&gt;0,SUMIF('Escalated Cost'!E94:N94,"&gt;0",'Escalated Cost'!E94:N94)/COUNTIF('Escalated Cost'!E94:N94,"&gt;0"),0)</f>
        <v>11.1747995212</v>
      </c>
      <c r="F94" s="3"/>
      <c r="G94" s="226"/>
      <c r="H94" s="3"/>
    </row>
    <row r="95" spans="1:8" ht="15" outlineLevel="1">
      <c r="A95" s="101"/>
      <c r="B95" s="96" t="s">
        <v>88</v>
      </c>
      <c r="D95" s="3"/>
      <c r="E95" s="206">
        <f>IF(SUM('Escalated Cost'!E95:N95)&gt;0,SUMIF('Escalated Cost'!E95:N95,"&gt;0",'Escalated Cost'!E95:N95)/COUNTIF('Escalated Cost'!E95:N95,"&gt;0"),0)</f>
        <v>4.711529610800001</v>
      </c>
      <c r="F95" s="3"/>
      <c r="G95" s="226"/>
      <c r="H95" s="3"/>
    </row>
    <row r="96" spans="1:8" ht="15" outlineLevel="1">
      <c r="A96" s="101"/>
      <c r="B96" s="96" t="s">
        <v>90</v>
      </c>
      <c r="D96" s="3"/>
      <c r="E96" s="206">
        <f>IF(SUM('Escalated Cost'!E96:N96)&gt;0,SUMIF('Escalated Cost'!E96:N96,"&gt;0",'Escalated Cost'!E96:N96)/COUNTIF('Escalated Cost'!E96:N96,"&gt;0"),0)</f>
        <v>3.7283201220000004</v>
      </c>
      <c r="F96" s="3"/>
      <c r="G96" s="226"/>
      <c r="H96" s="3"/>
    </row>
    <row r="97" spans="1:8" ht="15" outlineLevel="1">
      <c r="A97" s="101"/>
      <c r="B97" s="96" t="s">
        <v>92</v>
      </c>
      <c r="D97" s="3"/>
      <c r="E97" s="206">
        <f>IF(SUM('Escalated Cost'!E97:N97)&gt;0,SUMIF('Escalated Cost'!E97:N97,"&gt;0",'Escalated Cost'!E97:N97)/COUNTIF('Escalated Cost'!E97:N97,"&gt;0"),0)</f>
        <v>2.7214497316</v>
      </c>
      <c r="F97" s="3"/>
      <c r="G97" s="226"/>
      <c r="H97" s="3"/>
    </row>
    <row r="98" spans="1:8" ht="15">
      <c r="A98" s="100" t="s">
        <v>13</v>
      </c>
      <c r="B98" s="95" t="s">
        <v>93</v>
      </c>
      <c r="D98" s="3"/>
      <c r="E98" s="206"/>
      <c r="F98" s="3"/>
      <c r="G98" s="3"/>
      <c r="H98" s="3"/>
    </row>
    <row r="99" spans="1:8" ht="15" outlineLevel="1">
      <c r="A99" s="101" t="s">
        <v>76</v>
      </c>
      <c r="B99" s="96" t="s">
        <v>94</v>
      </c>
      <c r="D99" s="3"/>
      <c r="E99" s="206">
        <f>IF(SUM('Escalated Cost'!E99:N99)&gt;0,SUMIF('Escalated Cost'!E99:N99,"&gt;0",'Escalated Cost'!E99:N99)/COUNTIF('Escalated Cost'!E99:N99,"&gt;0"),0)</f>
        <v>11.413456342833333</v>
      </c>
      <c r="F99" s="3"/>
      <c r="G99" s="226"/>
      <c r="H99" s="3"/>
    </row>
    <row r="100" spans="1:8" ht="15" outlineLevel="1">
      <c r="A100" s="101" t="s">
        <v>78</v>
      </c>
      <c r="B100" s="96" t="s">
        <v>95</v>
      </c>
      <c r="D100" s="3"/>
      <c r="E100" s="206">
        <f>IF(SUM('Escalated Cost'!E100:N100)&gt;0,SUMIF('Escalated Cost'!E100:N100,"&gt;0",'Escalated Cost'!E100:N100)/COUNTIF('Escalated Cost'!E100:N100,"&gt;0"),0)</f>
        <v>2.2814087909233334</v>
      </c>
      <c r="F100" s="3"/>
      <c r="G100" s="226"/>
      <c r="H100" s="3"/>
    </row>
    <row r="101" spans="1:8" ht="15" outlineLevel="1">
      <c r="A101" s="101" t="s">
        <v>80</v>
      </c>
      <c r="B101" s="96" t="s">
        <v>96</v>
      </c>
      <c r="D101" s="3"/>
      <c r="E101" s="206">
        <f>IF(SUM('Escalated Cost'!E101:N101)&gt;0,SUMIF('Escalated Cost'!E101:N101,"&gt;0",'Escalated Cost'!E101:N101)/COUNTIF('Escalated Cost'!E101:N101,"&gt;0"),0)</f>
        <v>4.120472856800001</v>
      </c>
      <c r="F101" s="3"/>
      <c r="G101" s="226"/>
      <c r="H101" s="3"/>
    </row>
    <row r="102" spans="1:8" ht="15" outlineLevel="1">
      <c r="A102" s="101" t="s">
        <v>82</v>
      </c>
      <c r="B102" s="96" t="s">
        <v>97</v>
      </c>
      <c r="D102" s="3"/>
      <c r="E102" s="206">
        <f>IF(SUM('Escalated Cost'!E102:N102)&gt;0,SUMIF('Escalated Cost'!E102:N102,"&gt;0",'Escalated Cost'!E102:N102)/COUNTIF('Escalated Cost'!E102:N102,"&gt;0"),0)</f>
        <v>2.4783255459999998</v>
      </c>
      <c r="F102" s="3"/>
      <c r="G102" s="226"/>
      <c r="H102" s="3"/>
    </row>
    <row r="103" spans="1:8" ht="15">
      <c r="A103" s="100" t="s">
        <v>19</v>
      </c>
      <c r="B103" s="95" t="s">
        <v>98</v>
      </c>
      <c r="D103" s="3"/>
      <c r="E103" s="206">
        <f>IF(SUM('Escalated Cost'!E103:N103)&gt;0,SUMIF('Escalated Cost'!E103:N103,"&gt;0",'Escalated Cost'!E103:N103)/COUNTIF('Escalated Cost'!E103:N103,"&gt;0"),0)</f>
        <v>34.445132720000004</v>
      </c>
      <c r="F103" s="3"/>
      <c r="G103" s="226"/>
      <c r="H103" s="3"/>
    </row>
    <row r="104" spans="1:8" ht="15">
      <c r="A104" s="100" t="s">
        <v>21</v>
      </c>
      <c r="B104" s="95" t="s">
        <v>99</v>
      </c>
      <c r="D104" s="3"/>
      <c r="E104" s="206">
        <f>IF(SUM('Escalated Cost'!E104:N104)&gt;0,SUMIF('Escalated Cost'!E104:N104,"&gt;0",'Escalated Cost'!E104:N104)/COUNTIF('Escalated Cost'!E104:N104,"&gt;0"),0)</f>
        <v>0.4772051112</v>
      </c>
      <c r="F104" s="3"/>
      <c r="G104" s="226"/>
      <c r="H104" s="3"/>
    </row>
    <row r="105" spans="1:8" ht="15">
      <c r="A105" s="100" t="s">
        <v>23</v>
      </c>
      <c r="B105" s="95" t="s">
        <v>100</v>
      </c>
      <c r="D105" s="3"/>
      <c r="E105" s="206">
        <f>IF(SUM('Escalated Cost'!E105:N105)&gt;0,SUMIF('Escalated Cost'!E105:N105,"&gt;0",'Escalated Cost'!E105:N105)/COUNTIF('Escalated Cost'!E105:N105,"&gt;0"),0)</f>
        <v>96.62591039099999</v>
      </c>
      <c r="F105" s="3"/>
      <c r="G105" s="226"/>
      <c r="H105" s="3"/>
    </row>
    <row r="106" spans="1:8" ht="15">
      <c r="A106" s="100" t="s">
        <v>25</v>
      </c>
      <c r="B106" s="95" t="s">
        <v>101</v>
      </c>
      <c r="D106" s="3"/>
      <c r="E106" s="206">
        <f>IF(SUM('Escalated Cost'!E106:N106)&gt;0,SUMIF('Escalated Cost'!E106:N106,"&gt;0",'Escalated Cost'!E106:N106)/COUNTIF('Escalated Cost'!E106:N106,"&gt;0"),0)</f>
        <v>0</v>
      </c>
      <c r="F106" s="3"/>
      <c r="G106" s="3"/>
      <c r="H106" s="3"/>
    </row>
    <row r="107" spans="1:8" ht="15" outlineLevel="1">
      <c r="A107" s="101" t="s">
        <v>76</v>
      </c>
      <c r="B107" s="96" t="s">
        <v>102</v>
      </c>
      <c r="D107" s="3"/>
      <c r="E107" s="206">
        <f>IF(SUM('Escalated Cost'!E107:N107)&gt;0,SUMIF('Escalated Cost'!E107:N107,"&gt;0",'Escalated Cost'!E107:N107)/COUNTIF('Escalated Cost'!E107:N107,"&gt;0"),0)</f>
        <v>0</v>
      </c>
      <c r="F107" s="3"/>
      <c r="G107" s="3"/>
      <c r="H107" s="3"/>
    </row>
    <row r="108" spans="1:8" ht="15" outlineLevel="1">
      <c r="A108" s="101"/>
      <c r="B108" s="96" t="s">
        <v>103</v>
      </c>
      <c r="D108" s="3"/>
      <c r="E108" s="206">
        <f>IF(SUM('Escalated Cost'!E108:N108)&gt;0,SUMIF('Escalated Cost'!E108:N108,"&gt;0",'Escalated Cost'!E108:N108)/COUNTIF('Escalated Cost'!E108:N108,"&gt;0"),0)</f>
        <v>0</v>
      </c>
      <c r="F108" s="3"/>
      <c r="G108" s="3"/>
      <c r="H108" s="3"/>
    </row>
    <row r="109" spans="1:8" ht="15" outlineLevel="1">
      <c r="A109" s="101" t="s">
        <v>78</v>
      </c>
      <c r="B109" s="96" t="s">
        <v>104</v>
      </c>
      <c r="D109" s="3"/>
      <c r="E109" s="206">
        <f>IF(SUM('Escalated Cost'!E109:N109)&gt;0,SUMIF('Escalated Cost'!E109:N109,"&gt;0",'Escalated Cost'!E109:N109)/COUNTIF('Escalated Cost'!E109:N109,"&gt;0"),0)</f>
        <v>0</v>
      </c>
      <c r="F109" s="3"/>
      <c r="G109" s="3"/>
      <c r="H109" s="3"/>
    </row>
    <row r="110" spans="1:8" ht="15" outlineLevel="1">
      <c r="A110" s="101" t="s">
        <v>80</v>
      </c>
      <c r="B110" s="96" t="s">
        <v>105</v>
      </c>
      <c r="D110" s="3"/>
      <c r="E110" s="206">
        <f>IF(SUM('Escalated Cost'!E110:N110)&gt;0,SUMIF('Escalated Cost'!E110:N110,"&gt;0",'Escalated Cost'!E110:N110)/COUNTIF('Escalated Cost'!E110:N110,"&gt;0"),0)</f>
        <v>0</v>
      </c>
      <c r="F110" s="3"/>
      <c r="G110" s="3"/>
      <c r="H110" s="3"/>
    </row>
    <row r="111" spans="1:8" ht="15" outlineLevel="1">
      <c r="A111" s="101" t="s">
        <v>82</v>
      </c>
      <c r="B111" s="96" t="s">
        <v>106</v>
      </c>
      <c r="D111" s="3"/>
      <c r="E111" s="206">
        <f>IF(SUM('Escalated Cost'!E111:N111)&gt;0,SUMIF('Escalated Cost'!E111:N111,"&gt;0",'Escalated Cost'!E111:N111)/COUNTIF('Escalated Cost'!E111:N111,"&gt;0"),0)</f>
        <v>0</v>
      </c>
      <c r="F111" s="3"/>
      <c r="G111" s="3"/>
      <c r="H111" s="3"/>
    </row>
    <row r="112" spans="1:8" ht="15" outlineLevel="1">
      <c r="A112" s="101" t="s">
        <v>89</v>
      </c>
      <c r="B112" s="96" t="s">
        <v>107</v>
      </c>
      <c r="D112" s="3"/>
      <c r="E112" s="206">
        <f>IF(SUM('Escalated Cost'!E112:N112)&gt;0,SUMIF('Escalated Cost'!E112:N112,"&gt;0",'Escalated Cost'!E112:N112)/COUNTIF('Escalated Cost'!E112:N112,"&gt;0"),0)</f>
        <v>0</v>
      </c>
      <c r="F112" s="3"/>
      <c r="G112" s="3"/>
      <c r="H112" s="3"/>
    </row>
    <row r="113" spans="1:8" ht="15" outlineLevel="1">
      <c r="A113" s="101" t="s">
        <v>91</v>
      </c>
      <c r="B113" s="96" t="s">
        <v>108</v>
      </c>
      <c r="D113" s="3"/>
      <c r="E113" s="206">
        <f>IF(SUM('Escalated Cost'!E113:N113)&gt;0,SUMIF('Escalated Cost'!E113:N113,"&gt;0",'Escalated Cost'!E113:N113)/COUNTIF('Escalated Cost'!E113:N113,"&gt;0"),0)</f>
        <v>0</v>
      </c>
      <c r="F113" s="3"/>
      <c r="G113" s="3"/>
      <c r="H113" s="3"/>
    </row>
    <row r="114" spans="1:8" ht="15" outlineLevel="1">
      <c r="A114" s="101" t="s">
        <v>109</v>
      </c>
      <c r="B114" s="96" t="s">
        <v>110</v>
      </c>
      <c r="D114" s="3"/>
      <c r="E114" s="206">
        <f>IF(SUM('Escalated Cost'!E114:N114)&gt;0,SUMIF('Escalated Cost'!E114:N114,"&gt;0",'Escalated Cost'!E114:N114)/COUNTIF('Escalated Cost'!E114:N114,"&gt;0"),0)</f>
        <v>0</v>
      </c>
      <c r="F114" s="3"/>
      <c r="G114" s="3"/>
      <c r="H114" s="3"/>
    </row>
    <row r="115" spans="1:8" ht="15">
      <c r="A115" s="100" t="s">
        <v>42</v>
      </c>
      <c r="B115" s="95" t="s">
        <v>111</v>
      </c>
      <c r="D115" s="3"/>
      <c r="E115" s="206">
        <f>IF(SUM('Escalated Cost'!E115:N115)&gt;0,SUMIF('Escalated Cost'!E115:N115,"&gt;0",'Escalated Cost'!E115:N115)/COUNTIF('Escalated Cost'!E115:N115,"&gt;0"),0)</f>
        <v>121.8387586112</v>
      </c>
      <c r="F115" s="3"/>
      <c r="G115" s="3"/>
      <c r="H115" s="3"/>
    </row>
    <row r="116" spans="1:8" ht="15" outlineLevel="1">
      <c r="A116" s="3"/>
      <c r="B116" s="96" t="s">
        <v>112</v>
      </c>
      <c r="D116" s="3"/>
      <c r="E116" s="206">
        <f>IF(SUM('Escalated Cost'!E116:N116)&gt;0,SUMIF('Escalated Cost'!E116:N116,"&gt;0",'Escalated Cost'!E116:N116)/COUNTIF('Escalated Cost'!E116:N116,"&gt;0"),0)</f>
        <v>0</v>
      </c>
      <c r="F116" s="3"/>
      <c r="G116" s="3"/>
      <c r="H116" s="3"/>
    </row>
    <row r="117" spans="1:8" ht="15" outlineLevel="1">
      <c r="A117" s="3"/>
      <c r="B117" s="96" t="s">
        <v>113</v>
      </c>
      <c r="D117" s="3"/>
      <c r="E117" s="206">
        <f>IF(SUM('Escalated Cost'!E117:N117)&gt;0,SUMIF('Escalated Cost'!E117:N117,"&gt;0",'Escalated Cost'!E117:N117)/COUNTIF('Escalated Cost'!E117:N117,"&gt;0"),0)</f>
        <v>0</v>
      </c>
      <c r="F117" s="3"/>
      <c r="G117" s="3"/>
      <c r="H117" s="3"/>
    </row>
    <row r="118" spans="1:8" ht="15" outlineLevel="1">
      <c r="A118" s="3"/>
      <c r="B118" s="96" t="s">
        <v>114</v>
      </c>
      <c r="D118" s="3"/>
      <c r="E118" s="206">
        <f>IF(SUM('Escalated Cost'!E118:N118)&gt;0,SUMIF('Escalated Cost'!E118:N118,"&gt;0",'Escalated Cost'!E118:N118)/COUNTIF('Escalated Cost'!E118:N118,"&gt;0"),0)</f>
        <v>0</v>
      </c>
      <c r="F118" s="3"/>
      <c r="G118" s="3"/>
      <c r="H118" s="3"/>
    </row>
    <row r="119" spans="1:8" ht="15" outlineLevel="1">
      <c r="A119" s="3"/>
      <c r="B119" s="96" t="s">
        <v>115</v>
      </c>
      <c r="D119" s="3"/>
      <c r="E119" s="206">
        <f>IF(SUM('Escalated Cost'!E119:N119)&gt;0,SUMIF('Escalated Cost'!E119:N119,"&gt;0",'Escalated Cost'!E119:N119)/COUNTIF('Escalated Cost'!E119:N119,"&gt;0"),0)</f>
        <v>0</v>
      </c>
      <c r="F119" s="3"/>
      <c r="G119" s="3"/>
      <c r="H119" s="3"/>
    </row>
    <row r="120" spans="1:8" ht="15" outlineLevel="1">
      <c r="A120" s="3"/>
      <c r="B120" s="96" t="s">
        <v>116</v>
      </c>
      <c r="D120" s="3"/>
      <c r="E120" s="206">
        <f>IF(SUM('Escalated Cost'!E120:N120)&gt;0,SUMIF('Escalated Cost'!E120:N120,"&gt;0",'Escalated Cost'!E120:N120)/COUNTIF('Escalated Cost'!E120:N120,"&gt;0"),0)</f>
        <v>0</v>
      </c>
      <c r="F120" s="3"/>
      <c r="G120" s="3"/>
      <c r="H120" s="3"/>
    </row>
    <row r="121" spans="1:8" ht="15" outlineLevel="1">
      <c r="A121" s="3"/>
      <c r="B121" s="96" t="s">
        <v>117</v>
      </c>
      <c r="D121" s="3"/>
      <c r="E121" s="206">
        <f>IF(SUM('Escalated Cost'!E121:N121)&gt;0,SUMIF('Escalated Cost'!E121:N121,"&gt;0",'Escalated Cost'!E121:N121)/COUNTIF('Escalated Cost'!E121:N121,"&gt;0"),0)</f>
        <v>0</v>
      </c>
      <c r="F121" s="3"/>
      <c r="G121" s="3"/>
      <c r="H121" s="3"/>
    </row>
    <row r="122" spans="1:8" ht="15" outlineLevel="1">
      <c r="A122" s="3"/>
      <c r="B122" s="96" t="s">
        <v>118</v>
      </c>
      <c r="D122" s="3"/>
      <c r="E122" s="206">
        <f>IF(SUM('Escalated Cost'!E122:N122)&gt;0,SUMIF('Escalated Cost'!E122:N122,"&gt;0",'Escalated Cost'!E122:N122)/COUNTIF('Escalated Cost'!E122:N122,"&gt;0"),0)</f>
        <v>0</v>
      </c>
      <c r="F122" s="3"/>
      <c r="G122" s="3"/>
      <c r="H122" s="3"/>
    </row>
    <row r="123" spans="1:8" ht="15" outlineLevel="1">
      <c r="A123" s="3"/>
      <c r="B123" s="96" t="s">
        <v>119</v>
      </c>
      <c r="D123" s="3"/>
      <c r="E123" s="206">
        <f>IF(SUM('Escalated Cost'!E123:N123)&gt;0,SUMIF('Escalated Cost'!E123:N123,"&gt;0",'Escalated Cost'!E123:N123)/COUNTIF('Escalated Cost'!E123:N123,"&gt;0"),0)</f>
        <v>0</v>
      </c>
      <c r="F123" s="3"/>
      <c r="G123" s="3"/>
      <c r="H123" s="3"/>
    </row>
    <row r="124" spans="1:8" ht="15" outlineLevel="1">
      <c r="A124" s="3"/>
      <c r="B124" s="96" t="s">
        <v>120</v>
      </c>
      <c r="D124" s="3"/>
      <c r="E124" s="206">
        <f>IF(SUM('Escalated Cost'!E124:N124)&gt;0,SUMIF('Escalated Cost'!E124:N124,"&gt;0",'Escalated Cost'!E124:N124)/COUNTIF('Escalated Cost'!E124:N124,"&gt;0"),0)</f>
        <v>0</v>
      </c>
      <c r="F124" s="3"/>
      <c r="G124" s="3"/>
      <c r="H124" s="3"/>
    </row>
    <row r="125" spans="1:8" ht="15" outlineLevel="1">
      <c r="A125" s="3"/>
      <c r="B125" s="96" t="s">
        <v>121</v>
      </c>
      <c r="D125" s="3"/>
      <c r="E125" s="206">
        <f>IF(SUM('Escalated Cost'!E125:N125)&gt;0,SUMIF('Escalated Cost'!E125:N125,"&gt;0",'Escalated Cost'!E125:N125)/COUNTIF('Escalated Cost'!E125:N125,"&gt;0"),0)</f>
        <v>0</v>
      </c>
      <c r="F125" s="3"/>
      <c r="G125" s="3"/>
      <c r="H125" s="3"/>
    </row>
    <row r="126" spans="1:8" ht="15" outlineLevel="1">
      <c r="A126" s="3"/>
      <c r="B126" s="96" t="s">
        <v>122</v>
      </c>
      <c r="D126" s="3"/>
      <c r="E126" s="206">
        <f>IF(SUM('Escalated Cost'!E126:N126)&gt;0,SUMIF('Escalated Cost'!E126:N126,"&gt;0",'Escalated Cost'!E126:N126)/COUNTIF('Escalated Cost'!E126:N126,"&gt;0"),0)</f>
        <v>0</v>
      </c>
      <c r="F126" s="3"/>
      <c r="G126" s="3"/>
      <c r="H126" s="3"/>
    </row>
    <row r="127" spans="1:8" ht="15" outlineLevel="1">
      <c r="A127" s="3"/>
      <c r="B127" s="96" t="s">
        <v>123</v>
      </c>
      <c r="D127" s="3"/>
      <c r="E127" s="206">
        <f>IF(SUM('Escalated Cost'!E127:N127)&gt;0,SUMIF('Escalated Cost'!E127:N127,"&gt;0",'Escalated Cost'!E127:N127)/COUNTIF('Escalated Cost'!E127:N127,"&gt;0"),0)</f>
        <v>0</v>
      </c>
      <c r="F127" s="3"/>
      <c r="G127" s="3"/>
      <c r="H127" s="3"/>
    </row>
    <row r="128" spans="1:8" ht="15" outlineLevel="1">
      <c r="A128" s="3"/>
      <c r="B128" s="96" t="s">
        <v>124</v>
      </c>
      <c r="D128" s="3"/>
      <c r="E128" s="206">
        <f>IF(SUM('Escalated Cost'!E128:N128)&gt;0,SUMIF('Escalated Cost'!E128:N128,"&gt;0",'Escalated Cost'!E128:N128)/COUNTIF('Escalated Cost'!E128:N128,"&gt;0"),0)</f>
        <v>0</v>
      </c>
      <c r="F128" s="3"/>
      <c r="G128" s="3"/>
      <c r="H128" s="3"/>
    </row>
    <row r="129" spans="1:8" ht="15">
      <c r="A129" s="3"/>
      <c r="B129" s="81"/>
      <c r="D129" s="3"/>
      <c r="E129" s="138"/>
      <c r="F129" s="3"/>
      <c r="G129" s="3"/>
      <c r="H129" s="3"/>
    </row>
    <row r="130" spans="1:8" ht="15.75">
      <c r="A130" s="90">
        <v>10</v>
      </c>
      <c r="B130" s="94" t="s">
        <v>125</v>
      </c>
      <c r="D130" s="3"/>
      <c r="E130" s="206">
        <f>IF(SUM('Escalated Cost'!E130:N130)&gt;0,SUMIF('Escalated Cost'!E130:N130,"&gt;0",'Escalated Cost'!E130:N130)/COUNTIF('Escalated Cost'!E130:N130,"&gt;0"),0)</f>
        <v>345.0763831750852</v>
      </c>
      <c r="F130" s="3"/>
      <c r="G130" s="3"/>
      <c r="H130" s="3"/>
    </row>
    <row r="131" spans="1:8" ht="15">
      <c r="A131" s="3"/>
      <c r="B131" s="81"/>
      <c r="D131" s="3"/>
      <c r="E131" s="138"/>
      <c r="F131" s="3"/>
      <c r="G131" s="3"/>
      <c r="H131" s="3"/>
    </row>
    <row r="132" spans="1:8" ht="15.75">
      <c r="A132" s="90">
        <v>11</v>
      </c>
      <c r="B132" s="94" t="s">
        <v>126</v>
      </c>
      <c r="D132" s="3"/>
      <c r="E132" s="206">
        <f>IF(SUM('Escalated Cost'!E132:N132)&gt;0,SUMIF('Escalated Cost'!E132:N132,"&gt;0",'Escalated Cost'!E132:N132)/COUNTIF('Escalated Cost'!E132:N132,"&gt;0"),0)</f>
        <v>0</v>
      </c>
      <c r="F132" s="3"/>
      <c r="G132" s="3"/>
      <c r="H132" s="3"/>
    </row>
    <row r="133" spans="1:8" ht="15">
      <c r="A133" s="100" t="s">
        <v>8</v>
      </c>
      <c r="B133" s="95" t="s">
        <v>127</v>
      </c>
      <c r="D133" s="3"/>
      <c r="E133" s="138"/>
      <c r="F133" s="3"/>
      <c r="G133" s="3"/>
      <c r="H133" s="3"/>
    </row>
    <row r="134" spans="1:8" ht="63.75" outlineLevel="1">
      <c r="A134" s="101"/>
      <c r="B134" s="222" t="s">
        <v>128</v>
      </c>
      <c r="D134" s="3"/>
      <c r="E134" s="206">
        <f>IF(SUM('Escalated Cost'!E134:N134)&gt;0,SUMIF('Escalated Cost'!E134:N134,"&gt;0",'Escalated Cost'!E134:N134)/COUNTIF('Escalated Cost'!E134:N134,"&gt;0"),0)</f>
        <v>655.9658495223557</v>
      </c>
      <c r="F134" s="3"/>
      <c r="G134" s="3"/>
      <c r="H134" s="3"/>
    </row>
    <row r="135" spans="1:8" ht="15" outlineLevel="1">
      <c r="A135" s="101"/>
      <c r="B135" s="96" t="s">
        <v>129</v>
      </c>
      <c r="D135" s="3"/>
      <c r="E135" s="206">
        <f>IF(SUM('Escalated Cost'!E135:N135)&gt;0,SUMIF('Escalated Cost'!E135:N135,"&gt;0",'Escalated Cost'!E135:N135)/COUNTIF('Escalated Cost'!E135:N135,"&gt;0"),0)</f>
        <v>0</v>
      </c>
      <c r="F135" s="3"/>
      <c r="G135" s="3"/>
      <c r="H135" s="3"/>
    </row>
    <row r="136" spans="1:8" ht="15" outlineLevel="1">
      <c r="A136" s="101"/>
      <c r="B136" s="96" t="s">
        <v>130</v>
      </c>
      <c r="D136" s="3"/>
      <c r="E136" s="206">
        <f>IF(SUM('Escalated Cost'!E136:N136)&gt;0,SUMIF('Escalated Cost'!E136:N136,"&gt;0",'Escalated Cost'!E136:N136)/COUNTIF('Escalated Cost'!E136:N136,"&gt;0"),0)</f>
        <v>0</v>
      </c>
      <c r="F136" s="3"/>
      <c r="G136" s="3"/>
      <c r="H136" s="3"/>
    </row>
    <row r="137" spans="1:8" ht="15" outlineLevel="1">
      <c r="A137" s="101"/>
      <c r="B137" s="96" t="s">
        <v>131</v>
      </c>
      <c r="D137" s="3"/>
      <c r="E137" s="206">
        <f>IF(SUM('Escalated Cost'!E137:N137)&gt;0,SUMIF('Escalated Cost'!E137:N137,"&gt;0",'Escalated Cost'!E137:N137)/COUNTIF('Escalated Cost'!E137:N137,"&gt;0"),0)</f>
        <v>0</v>
      </c>
      <c r="F137" s="3"/>
      <c r="G137" s="3"/>
      <c r="H137" s="3"/>
    </row>
    <row r="138" spans="1:8" ht="15" outlineLevel="1">
      <c r="A138" s="101"/>
      <c r="B138" s="96" t="s">
        <v>132</v>
      </c>
      <c r="D138" s="3"/>
      <c r="E138" s="206">
        <f>IF(SUM('Escalated Cost'!E138:N138)&gt;0,SUMIF('Escalated Cost'!E138:N138,"&gt;0",'Escalated Cost'!E138:N138)/COUNTIF('Escalated Cost'!E138:N138,"&gt;0"),0)</f>
        <v>0</v>
      </c>
      <c r="F138" s="3"/>
      <c r="G138" s="3"/>
      <c r="H138" s="3"/>
    </row>
    <row r="139" spans="1:8" ht="15" outlineLevel="1">
      <c r="A139" s="101"/>
      <c r="B139" s="96" t="s">
        <v>133</v>
      </c>
      <c r="D139" s="3"/>
      <c r="E139" s="206">
        <f>IF(SUM('Escalated Cost'!E139:N139)&gt;0,SUMIF('Escalated Cost'!E139:N139,"&gt;0",'Escalated Cost'!E139:N139)/COUNTIF('Escalated Cost'!E139:N139,"&gt;0"),0)</f>
        <v>0</v>
      </c>
      <c r="F139" s="3"/>
      <c r="G139" s="3"/>
      <c r="H139" s="3"/>
    </row>
    <row r="140" spans="1:8" ht="15" outlineLevel="1">
      <c r="A140" s="101"/>
      <c r="B140" s="96" t="s">
        <v>134</v>
      </c>
      <c r="D140" s="3"/>
      <c r="E140" s="206">
        <f>IF(SUM('Escalated Cost'!E140:N140)&gt;0,SUMIF('Escalated Cost'!E140:N140,"&gt;0",'Escalated Cost'!E140:N140)/COUNTIF('Escalated Cost'!E140:N140,"&gt;0"),0)</f>
        <v>0</v>
      </c>
      <c r="F140" s="3"/>
      <c r="G140" s="3"/>
      <c r="H140" s="3"/>
    </row>
    <row r="141" spans="1:8" ht="15">
      <c r="A141" s="3"/>
      <c r="B141" s="81"/>
      <c r="D141" s="3"/>
      <c r="E141" s="206">
        <f>IF(SUM('Escalated Cost'!E141:N141)&gt;0,SUMIF('Escalated Cost'!E141:N141,"&gt;0",'Escalated Cost'!E141:N141)/COUNTIF('Escalated Cost'!E141:N141,"&gt;0"),0)</f>
        <v>0</v>
      </c>
      <c r="F141" s="3"/>
      <c r="G141" s="3"/>
      <c r="H141" s="3"/>
    </row>
    <row r="142" spans="1:8" ht="15">
      <c r="A142" s="100" t="s">
        <v>11</v>
      </c>
      <c r="B142" s="95" t="s">
        <v>135</v>
      </c>
      <c r="D142" s="3"/>
      <c r="E142" s="206"/>
      <c r="F142" s="3"/>
      <c r="G142" s="3"/>
      <c r="H142" s="3"/>
    </row>
    <row r="143" spans="1:8" ht="63.75" outlineLevel="1">
      <c r="A143" s="101"/>
      <c r="B143" s="222" t="s">
        <v>128</v>
      </c>
      <c r="D143" s="3"/>
      <c r="E143" s="206">
        <f>IF(SUM('Escalated Cost'!E143:N143)&gt;0,SUMIF('Escalated Cost'!E143:N143,"&gt;0",'Escalated Cost'!E143:N143)/COUNTIF('Escalated Cost'!E143:N143,"&gt;0"),0)</f>
        <v>361.48698327404037</v>
      </c>
      <c r="F143" s="3"/>
      <c r="G143" s="3"/>
      <c r="H143" s="3"/>
    </row>
    <row r="144" spans="1:8" ht="15" outlineLevel="1">
      <c r="A144" s="101"/>
      <c r="B144" s="96" t="s">
        <v>136</v>
      </c>
      <c r="D144" s="3"/>
      <c r="E144" s="206">
        <f>IF(SUM('Escalated Cost'!E144:N144)&gt;0,SUMIF('Escalated Cost'!E144:N144,"&gt;0",'Escalated Cost'!E144:N144)/COUNTIF('Escalated Cost'!E144:N144,"&gt;0"),0)</f>
        <v>0</v>
      </c>
      <c r="F144" s="3"/>
      <c r="G144" s="3"/>
      <c r="H144" s="3"/>
    </row>
    <row r="145" spans="1:8" ht="15" outlineLevel="1">
      <c r="A145" s="101"/>
      <c r="B145" s="96" t="s">
        <v>130</v>
      </c>
      <c r="D145" s="3"/>
      <c r="E145" s="206">
        <f>IF(SUM('Escalated Cost'!E145:N145)&gt;0,SUMIF('Escalated Cost'!E145:N145,"&gt;0",'Escalated Cost'!E145:N145)/COUNTIF('Escalated Cost'!E145:N145,"&gt;0"),0)</f>
        <v>0</v>
      </c>
      <c r="F145" s="3"/>
      <c r="G145" s="3"/>
      <c r="H145" s="3"/>
    </row>
    <row r="146" spans="1:8" ht="15" outlineLevel="1">
      <c r="A146" s="101"/>
      <c r="B146" s="96" t="s">
        <v>131</v>
      </c>
      <c r="D146" s="3"/>
      <c r="E146" s="206">
        <f>IF(SUM('Escalated Cost'!E146:N146)&gt;0,SUMIF('Escalated Cost'!E146:N146,"&gt;0",'Escalated Cost'!E146:N146)/COUNTIF('Escalated Cost'!E146:N146,"&gt;0"),0)</f>
        <v>0</v>
      </c>
      <c r="F146" s="3"/>
      <c r="G146" s="3"/>
      <c r="H146" s="3"/>
    </row>
    <row r="147" spans="1:8" ht="15" outlineLevel="1">
      <c r="A147" s="101"/>
      <c r="B147" s="96" t="s">
        <v>137</v>
      </c>
      <c r="D147" s="3"/>
      <c r="E147" s="206">
        <f>IF(SUM('Escalated Cost'!E147:N147)&gt;0,SUMIF('Escalated Cost'!E147:N147,"&gt;0",'Escalated Cost'!E147:N147)/COUNTIF('Escalated Cost'!E147:N147,"&gt;0"),0)</f>
        <v>0</v>
      </c>
      <c r="F147" s="3"/>
      <c r="G147" s="3"/>
      <c r="H147" s="3"/>
    </row>
    <row r="148" spans="1:8" ht="15" outlineLevel="1">
      <c r="A148" s="101"/>
      <c r="B148" s="96" t="s">
        <v>138</v>
      </c>
      <c r="D148" s="3"/>
      <c r="E148" s="206">
        <f>IF(SUM('Escalated Cost'!E148:N148)&gt;0,SUMIF('Escalated Cost'!E148:N148,"&gt;0",'Escalated Cost'!E148:N148)/COUNTIF('Escalated Cost'!E148:N148,"&gt;0"),0)</f>
        <v>0</v>
      </c>
      <c r="F148" s="3"/>
      <c r="G148" s="3"/>
      <c r="H148" s="3"/>
    </row>
    <row r="149" spans="1:8" ht="15" outlineLevel="1">
      <c r="A149" s="101"/>
      <c r="B149" s="96" t="s">
        <v>139</v>
      </c>
      <c r="D149" s="3"/>
      <c r="E149" s="206">
        <f>IF(SUM('Escalated Cost'!E149:N149)&gt;0,SUMIF('Escalated Cost'!E149:N149,"&gt;0",'Escalated Cost'!E149:N149)/COUNTIF('Escalated Cost'!E149:N149,"&gt;0"),0)</f>
        <v>0</v>
      </c>
      <c r="F149" s="3"/>
      <c r="G149" s="3"/>
      <c r="H149" s="3"/>
    </row>
    <row r="150" spans="1:8" ht="15" outlineLevel="1">
      <c r="A150" s="101"/>
      <c r="B150" s="96" t="s">
        <v>140</v>
      </c>
      <c r="D150" s="3"/>
      <c r="E150" s="138"/>
      <c r="F150" s="3"/>
      <c r="G150" s="3"/>
      <c r="H150" s="3"/>
    </row>
    <row r="151" spans="1:8" ht="15">
      <c r="A151" s="3"/>
      <c r="B151" s="81"/>
      <c r="D151" s="3"/>
      <c r="E151" s="138"/>
      <c r="F151" s="3"/>
      <c r="G151" s="3"/>
      <c r="H151" s="3"/>
    </row>
    <row r="152" spans="1:8" ht="15">
      <c r="A152" s="100" t="s">
        <v>13</v>
      </c>
      <c r="B152" s="95" t="s">
        <v>141</v>
      </c>
      <c r="D152" s="3"/>
      <c r="E152" s="138"/>
      <c r="F152" s="3"/>
      <c r="G152" s="3"/>
      <c r="H152" s="3"/>
    </row>
    <row r="153" spans="1:8" ht="63.75" outlineLevel="1">
      <c r="A153" s="101"/>
      <c r="B153" s="222" t="s">
        <v>128</v>
      </c>
      <c r="D153" s="3"/>
      <c r="E153" s="206">
        <f>IF(SUM('Escalated Cost'!E153:N153)&gt;0,SUMIF('Escalated Cost'!E153:N153,"&gt;0",'Escalated Cost'!E153:N153)/COUNTIF('Escalated Cost'!E153:N153,"&gt;0"),0)</f>
        <v>130.1171985260279</v>
      </c>
      <c r="F153" s="3"/>
      <c r="G153" s="3"/>
      <c r="H153" s="3"/>
    </row>
    <row r="154" spans="1:8" ht="15" outlineLevel="1">
      <c r="A154" s="101"/>
      <c r="B154" s="222" t="s">
        <v>142</v>
      </c>
      <c r="D154" s="3"/>
      <c r="E154" s="206">
        <f>IF(SUM('Escalated Cost'!E154:M154)&gt;0,SUMIF('Escalated Cost'!E154:M154,"&gt;0",'Escalated Cost'!E154:M154)/COUNTIF('Escalated Cost'!E154:M154,"&gt;0"),0)</f>
        <v>0</v>
      </c>
      <c r="F154" s="3"/>
      <c r="G154" s="3"/>
      <c r="H154" s="3"/>
    </row>
    <row r="155" spans="1:8" ht="15" outlineLevel="1">
      <c r="A155" s="101"/>
      <c r="B155" s="96" t="s">
        <v>130</v>
      </c>
      <c r="D155" s="3"/>
      <c r="E155" s="206">
        <f>IF(SUM('Escalated Cost'!E155:M155)&gt;0,SUMIF('Escalated Cost'!E155:M155,"&gt;0",'Escalated Cost'!E155:M155)/COUNTIF('Escalated Cost'!E155:M155,"&gt;0"),0)</f>
        <v>0</v>
      </c>
      <c r="F155" s="3"/>
      <c r="G155" s="3"/>
      <c r="H155" s="3"/>
    </row>
    <row r="156" spans="1:8" ht="15" outlineLevel="1">
      <c r="A156" s="101"/>
      <c r="B156" s="96" t="s">
        <v>131</v>
      </c>
      <c r="D156" s="3"/>
      <c r="E156" s="206">
        <f>IF(SUM('Escalated Cost'!E156:M156)&gt;0,SUMIF('Escalated Cost'!E156:M156,"&gt;0",'Escalated Cost'!E156:M156)/COUNTIF('Escalated Cost'!E156:M156,"&gt;0"),0)</f>
        <v>0</v>
      </c>
      <c r="F156" s="3"/>
      <c r="G156" s="3"/>
      <c r="H156" s="3"/>
    </row>
    <row r="157" spans="1:8" ht="15" outlineLevel="1">
      <c r="A157" s="101"/>
      <c r="B157" s="96" t="s">
        <v>143</v>
      </c>
      <c r="D157" s="3"/>
      <c r="E157" s="206">
        <f>IF(SUM('Escalated Cost'!E157:M157)&gt;0,SUMIF('Escalated Cost'!E157:M157,"&gt;0",'Escalated Cost'!E157:M157)/COUNTIF('Escalated Cost'!E157:M157,"&gt;0"),0)</f>
        <v>0</v>
      </c>
      <c r="F157" s="3"/>
      <c r="G157" s="3"/>
      <c r="H157" s="3"/>
    </row>
    <row r="158" spans="1:8" ht="15" outlineLevel="1">
      <c r="A158" s="101"/>
      <c r="B158" s="96" t="s">
        <v>144</v>
      </c>
      <c r="D158" s="3"/>
      <c r="E158" s="206">
        <f>IF(SUM('Escalated Cost'!E158:M158)&gt;0,SUMIF('Escalated Cost'!E158:M158,"&gt;0",'Escalated Cost'!E158:M158)/COUNTIF('Escalated Cost'!E158:M158,"&gt;0"),0)</f>
        <v>0</v>
      </c>
      <c r="F158" s="3"/>
      <c r="G158" s="3"/>
      <c r="H158" s="3"/>
    </row>
    <row r="159" spans="1:8" ht="15" outlineLevel="1">
      <c r="A159" s="101"/>
      <c r="B159" s="96" t="s">
        <v>145</v>
      </c>
      <c r="D159" s="3"/>
      <c r="E159" s="138"/>
      <c r="F159" s="3"/>
      <c r="G159" s="3"/>
      <c r="H159" s="3"/>
    </row>
    <row r="160" spans="1:8" ht="15">
      <c r="A160" s="3"/>
      <c r="B160" s="81"/>
      <c r="D160" s="3"/>
      <c r="E160" s="138"/>
      <c r="F160" s="3"/>
      <c r="G160" s="3"/>
      <c r="H160" s="3"/>
    </row>
    <row r="161" spans="1:8" ht="15.75">
      <c r="A161" s="90">
        <v>12</v>
      </c>
      <c r="B161" s="94" t="s">
        <v>146</v>
      </c>
      <c r="D161" s="3"/>
      <c r="E161" s="206">
        <f>IF(SUM('Escalated Cost'!E161:M161)&gt;0,SUMIF('Escalated Cost'!E161:M161,"&gt;0",'Escalated Cost'!E161:M161)/COUNTIF('Escalated Cost'!E161:M161,"&gt;0"),0)</f>
        <v>0</v>
      </c>
      <c r="F161" s="3"/>
      <c r="G161" s="3"/>
      <c r="H161" s="3"/>
    </row>
    <row r="162" spans="1:8" ht="15">
      <c r="A162" s="3"/>
      <c r="B162" s="81"/>
      <c r="D162" s="3"/>
      <c r="E162" s="206"/>
      <c r="F162" s="3"/>
      <c r="G162" s="3"/>
      <c r="H162" s="3"/>
    </row>
    <row r="163" spans="1:8" ht="20.25" customHeight="1">
      <c r="A163" s="90">
        <v>13</v>
      </c>
      <c r="B163" s="94" t="s">
        <v>147</v>
      </c>
      <c r="D163" s="3"/>
      <c r="E163" s="206">
        <f>IF(SUM('Escalated Cost'!E163:N163)&gt;0,SUMIF('Escalated Cost'!E163:N163,"&gt;0",'Escalated Cost'!E163:N163)/COUNTIF('Escalated Cost'!E163:N163,"&gt;0"),0)</f>
        <v>380.99756202900005</v>
      </c>
      <c r="F163" s="3"/>
      <c r="G163" s="3"/>
      <c r="H163" s="3"/>
    </row>
    <row r="164" spans="1:8" ht="42.75">
      <c r="A164" s="100" t="s">
        <v>8</v>
      </c>
      <c r="B164" s="95" t="s">
        <v>148</v>
      </c>
      <c r="D164" s="3"/>
      <c r="E164" s="206">
        <f>IF(SUM('Escalated Cost'!E164:N164)&gt;0,SUMIF('Escalated Cost'!E164:N164,"&gt;0",'Escalated Cost'!E164:N164)/COUNTIF('Escalated Cost'!E164:N164,"&gt;0"),0)</f>
        <v>0</v>
      </c>
      <c r="F164" s="3"/>
      <c r="G164" s="3"/>
      <c r="H164" s="3"/>
    </row>
    <row r="165" spans="1:8" ht="28.5">
      <c r="A165" s="100" t="s">
        <v>11</v>
      </c>
      <c r="B165" s="95" t="s">
        <v>149</v>
      </c>
      <c r="D165" s="3"/>
      <c r="E165" s="206">
        <f>IF(SUM('Escalated Cost'!E165:N165)&gt;0,SUMIF('Escalated Cost'!E165:N165,"&gt;0",'Escalated Cost'!E165:N165)/COUNTIF('Escalated Cost'!E165:N165,"&gt;0"),0)</f>
        <v>0</v>
      </c>
      <c r="F165" s="3"/>
      <c r="G165" s="3"/>
      <c r="H165" s="3"/>
    </row>
    <row r="166" spans="1:8" ht="42.75">
      <c r="A166" s="100" t="s">
        <v>13</v>
      </c>
      <c r="B166" s="95" t="s">
        <v>150</v>
      </c>
      <c r="D166" s="3"/>
      <c r="E166" s="206">
        <f>IF(SUM('Escalated Cost'!E166:N166)&gt;0,SUMIF('Escalated Cost'!E166:N166,"&gt;0",'Escalated Cost'!E166:N166)/COUNTIF('Escalated Cost'!E166:N166,"&gt;0"),0)</f>
        <v>0</v>
      </c>
      <c r="F166" s="3"/>
      <c r="G166" s="3"/>
      <c r="H166" s="3"/>
    </row>
    <row r="167" spans="1:8" ht="15" outlineLevel="1">
      <c r="A167" s="3"/>
      <c r="B167" s="96" t="s">
        <v>151</v>
      </c>
      <c r="D167" s="3"/>
      <c r="E167" s="206">
        <f>IF(SUM('Escalated Cost'!E167:N167)&gt;0,SUMIF('Escalated Cost'!E167:N167,"&gt;0",'Escalated Cost'!E167:N167)/COUNTIF('Escalated Cost'!E167:N167,"&gt;0"),0)</f>
        <v>0</v>
      </c>
      <c r="F167" s="3"/>
      <c r="G167" s="3"/>
      <c r="H167" s="3"/>
    </row>
    <row r="168" spans="1:8" ht="15" outlineLevel="1">
      <c r="A168" s="3"/>
      <c r="B168" s="96" t="s">
        <v>152</v>
      </c>
      <c r="D168" s="3"/>
      <c r="E168" s="206">
        <f>IF(SUM('Escalated Cost'!E168:N168)&gt;0,SUMIF('Escalated Cost'!E168:N168,"&gt;0",'Escalated Cost'!E168:N168)/COUNTIF('Escalated Cost'!E168:N168,"&gt;0"),0)</f>
        <v>0</v>
      </c>
      <c r="F168" s="3"/>
      <c r="G168" s="3"/>
      <c r="H168" s="3"/>
    </row>
    <row r="169" spans="1:8" ht="15" outlineLevel="1">
      <c r="A169" s="3"/>
      <c r="B169" s="96" t="s">
        <v>153</v>
      </c>
      <c r="D169" s="3"/>
      <c r="E169" s="206">
        <f>IF(SUM('Escalated Cost'!E169:N169)&gt;0,SUMIF('Escalated Cost'!E169:N169,"&gt;0",'Escalated Cost'!E169:N169)/COUNTIF('Escalated Cost'!E169:N169,"&gt;0"),0)</f>
        <v>0</v>
      </c>
      <c r="F169" s="3"/>
      <c r="G169" s="3"/>
      <c r="H169" s="3"/>
    </row>
    <row r="170" spans="1:8" ht="15" outlineLevel="1">
      <c r="A170" s="3"/>
      <c r="B170" s="96" t="s">
        <v>154</v>
      </c>
      <c r="D170" s="3"/>
      <c r="E170" s="206">
        <f>IF(SUM('Escalated Cost'!E170:N170)&gt;0,SUMIF('Escalated Cost'!E170:N170,"&gt;0",'Escalated Cost'!E170:N170)/COUNTIF('Escalated Cost'!E170:N170,"&gt;0"),0)</f>
        <v>0</v>
      </c>
      <c r="F170" s="3"/>
      <c r="G170" s="3"/>
      <c r="H170" s="3"/>
    </row>
    <row r="171" spans="1:8" ht="15" outlineLevel="1">
      <c r="A171" s="3"/>
      <c r="B171" s="96" t="s">
        <v>155</v>
      </c>
      <c r="D171" s="3"/>
      <c r="E171" s="206">
        <f>IF(SUM('Escalated Cost'!E171:N171)&gt;0,SUMIF('Escalated Cost'!E171:N171,"&gt;0",'Escalated Cost'!E171:N171)/COUNTIF('Escalated Cost'!E171:N171,"&gt;0"),0)</f>
        <v>0</v>
      </c>
      <c r="F171" s="3"/>
      <c r="G171" s="3"/>
      <c r="H171" s="3"/>
    </row>
    <row r="172" spans="1:8" ht="15" outlineLevel="1">
      <c r="A172" s="101"/>
      <c r="B172" s="96" t="s">
        <v>156</v>
      </c>
      <c r="D172" s="3"/>
      <c r="E172" s="206">
        <f>IF(SUM('Escalated Cost'!E172:N172)&gt;0,SUMIF('Escalated Cost'!E172:N172,"&gt;0",'Escalated Cost'!E172:N172)/COUNTIF('Escalated Cost'!E172:N172,"&gt;0"),0)</f>
        <v>0</v>
      </c>
      <c r="F172" s="3"/>
      <c r="G172" s="3"/>
      <c r="H172" s="3"/>
    </row>
    <row r="173" spans="1:8" ht="15">
      <c r="A173" s="100" t="s">
        <v>19</v>
      </c>
      <c r="B173" s="95" t="s">
        <v>157</v>
      </c>
      <c r="D173" s="3"/>
      <c r="E173" s="206">
        <f>IF(SUM('Escalated Cost'!E173:N173)&gt;0,SUMIF('Escalated Cost'!E173:N173,"&gt;0",'Escalated Cost'!E173:N173)/COUNTIF('Escalated Cost'!E173:N173,"&gt;0"),0)</f>
        <v>0</v>
      </c>
      <c r="F173" s="3"/>
      <c r="G173" s="3"/>
      <c r="H173" s="3"/>
    </row>
    <row r="174" spans="1:8" ht="15">
      <c r="A174" s="100" t="s">
        <v>21</v>
      </c>
      <c r="B174" s="95" t="s">
        <v>158</v>
      </c>
      <c r="D174" s="3"/>
      <c r="E174" s="206">
        <f>IF(SUM('Escalated Cost'!E174:N174)&gt;0,SUMIF('Escalated Cost'!E174:N174,"&gt;0",'Escalated Cost'!E174:N174)/COUNTIF('Escalated Cost'!E174:N174,"&gt;0"),0)</f>
        <v>0</v>
      </c>
      <c r="F174" s="3"/>
      <c r="G174" s="3"/>
      <c r="H174" s="3"/>
    </row>
    <row r="175" spans="1:8" ht="15">
      <c r="A175" s="3"/>
      <c r="B175" s="81"/>
      <c r="D175" s="3"/>
      <c r="E175" s="138"/>
      <c r="F175" s="3"/>
      <c r="G175" s="3"/>
      <c r="H175" s="3"/>
    </row>
    <row r="176" spans="1:8" ht="21" customHeight="1">
      <c r="A176" s="90">
        <v>14</v>
      </c>
      <c r="B176" s="94" t="s">
        <v>159</v>
      </c>
      <c r="D176" s="3"/>
      <c r="E176" s="206">
        <f>IF(SUM('Escalated Cost'!E176:N176)&gt;0,SUMIF('Escalated Cost'!E176:N176,"&gt;0",'Escalated Cost'!E176:N176)/COUNTIF('Escalated Cost'!E176:N176,"&gt;0"),0)</f>
        <v>143.983468718</v>
      </c>
      <c r="F176" s="140"/>
      <c r="G176" s="140"/>
      <c r="H176" s="140"/>
    </row>
    <row r="177" spans="1:8" ht="15">
      <c r="A177" s="100" t="s">
        <v>8</v>
      </c>
      <c r="B177" s="95" t="s">
        <v>160</v>
      </c>
      <c r="D177" s="3"/>
      <c r="E177" s="206"/>
      <c r="F177" s="3"/>
      <c r="G177" s="3"/>
      <c r="H177" s="3"/>
    </row>
    <row r="178" spans="1:8" ht="15">
      <c r="A178" s="100" t="s">
        <v>11</v>
      </c>
      <c r="B178" s="95" t="s">
        <v>161</v>
      </c>
      <c r="D178" s="3"/>
      <c r="E178" s="206"/>
      <c r="F178" s="3"/>
      <c r="G178" s="3"/>
      <c r="H178" s="3"/>
    </row>
    <row r="179" spans="1:8" ht="15">
      <c r="A179" s="3"/>
      <c r="B179" s="81"/>
      <c r="D179" s="3"/>
      <c r="E179" s="206"/>
      <c r="F179" s="3"/>
      <c r="G179" s="3"/>
      <c r="H179" s="3"/>
    </row>
    <row r="180" spans="1:8" ht="15.75">
      <c r="A180" s="90">
        <v>15</v>
      </c>
      <c r="B180" s="94" t="s">
        <v>162</v>
      </c>
      <c r="C180" s="193" t="s">
        <v>163</v>
      </c>
      <c r="D180" s="3"/>
      <c r="E180" s="206"/>
      <c r="F180" s="3"/>
      <c r="G180" s="3"/>
      <c r="H180" s="3"/>
    </row>
    <row r="181" spans="1:8" ht="15">
      <c r="A181" s="100" t="s">
        <v>8</v>
      </c>
      <c r="B181" s="95" t="s">
        <v>164</v>
      </c>
      <c r="D181" s="3"/>
      <c r="E181" s="207">
        <f>'Escalated Cost'!O181</f>
        <v>1.498163551401869</v>
      </c>
      <c r="F181" s="3"/>
      <c r="G181" s="3"/>
      <c r="H181" s="3"/>
    </row>
    <row r="182" spans="1:8" ht="15">
      <c r="A182" s="100" t="s">
        <v>11</v>
      </c>
      <c r="B182" s="95" t="s">
        <v>165</v>
      </c>
      <c r="D182" s="3"/>
      <c r="E182" s="207">
        <f>'Escalated Cost'!O182</f>
        <v>1.1210747663551401</v>
      </c>
      <c r="F182" s="3"/>
      <c r="G182" s="3"/>
      <c r="H182" s="3"/>
    </row>
    <row r="183" spans="1:8" ht="30" customHeight="1" outlineLevel="1">
      <c r="A183" s="3"/>
      <c r="B183" s="141" t="s">
        <v>166</v>
      </c>
      <c r="D183" s="3"/>
      <c r="E183" s="206"/>
      <c r="F183" s="3"/>
      <c r="G183" s="3"/>
      <c r="H183" s="3"/>
    </row>
    <row r="184" spans="1:8" ht="15.75" customHeight="1">
      <c r="A184" s="5" t="s">
        <v>8</v>
      </c>
      <c r="B184" s="5" t="s">
        <v>167</v>
      </c>
      <c r="D184" s="3"/>
      <c r="E184" s="206"/>
      <c r="F184" s="3"/>
      <c r="G184" s="3"/>
      <c r="H184" s="3"/>
    </row>
    <row r="185" spans="1:8" ht="15.75" customHeight="1" outlineLevel="1">
      <c r="A185" s="71"/>
      <c r="B185" s="71" t="s">
        <v>168</v>
      </c>
      <c r="D185" s="3"/>
      <c r="E185" s="206">
        <f>IF(SUM('Escalated Cost'!E185:M185)&gt;0,SUMIF('Escalated Cost'!E185:M185,"&gt;0",'Escalated Cost'!E185:M185)/COUNTIF('Escalated Cost'!E185:M185,"&gt;0"),0)</f>
        <v>0</v>
      </c>
      <c r="F185" s="3"/>
      <c r="G185" s="3"/>
      <c r="H185" s="3"/>
    </row>
    <row r="186" spans="1:8" ht="15.75" customHeight="1" outlineLevel="1">
      <c r="A186" s="71"/>
      <c r="B186" s="71" t="s">
        <v>169</v>
      </c>
      <c r="D186" s="3"/>
      <c r="E186" s="206">
        <f>IF(SUM('Escalated Cost'!E186:M186)&gt;0,SUMIF('Escalated Cost'!E186:M186,"&gt;0",'Escalated Cost'!E186:M186)/COUNTIF('Escalated Cost'!E186:M186,"&gt;0"),0)</f>
        <v>0</v>
      </c>
      <c r="F186" s="3"/>
      <c r="G186" s="3"/>
      <c r="H186" s="3"/>
    </row>
    <row r="187" spans="1:8" ht="15.75" customHeight="1" outlineLevel="1">
      <c r="A187" s="71"/>
      <c r="B187" s="71" t="s">
        <v>170</v>
      </c>
      <c r="D187" s="3"/>
      <c r="E187" s="206">
        <f>IF(SUM('Escalated Cost'!E187:M187)&gt;0,SUMIF('Escalated Cost'!E187:M187,"&gt;0",'Escalated Cost'!E187:M187)/COUNTIF('Escalated Cost'!E187:M187,"&gt;0"),0)</f>
        <v>0</v>
      </c>
      <c r="F187" s="3"/>
      <c r="G187" s="3"/>
      <c r="H187" s="3"/>
    </row>
    <row r="188" spans="1:8" ht="15.75" customHeight="1" outlineLevel="1">
      <c r="A188" s="71"/>
      <c r="B188" s="71" t="s">
        <v>171</v>
      </c>
      <c r="D188" s="3"/>
      <c r="E188" s="206">
        <f>IF(SUM('Escalated Cost'!E188:M188)&gt;0,SUMIF('Escalated Cost'!E188:M188,"&gt;0",'Escalated Cost'!E188:M188)/COUNTIF('Escalated Cost'!E188:M188,"&gt;0"),0)</f>
        <v>0</v>
      </c>
      <c r="F188" s="3"/>
      <c r="G188" s="3"/>
      <c r="H188" s="3"/>
    </row>
    <row r="189" spans="1:8" ht="15.75" customHeight="1" outlineLevel="1">
      <c r="A189" s="71"/>
      <c r="B189" s="71" t="s">
        <v>172</v>
      </c>
      <c r="D189" s="3"/>
      <c r="E189" s="206">
        <f>IF(SUM('Escalated Cost'!E189:M189)&gt;0,SUMIF('Escalated Cost'!E189:M189,"&gt;0",'Escalated Cost'!E189:M189)/COUNTIF('Escalated Cost'!E189:M189,"&gt;0"),0)</f>
        <v>0</v>
      </c>
      <c r="F189" s="3"/>
      <c r="G189" s="3"/>
      <c r="H189" s="3"/>
    </row>
    <row r="190" spans="1:8" ht="15.75" customHeight="1">
      <c r="A190" s="5" t="s">
        <v>11</v>
      </c>
      <c r="B190" s="5" t="s">
        <v>173</v>
      </c>
      <c r="D190" s="3"/>
      <c r="E190" s="206"/>
      <c r="F190" s="3"/>
      <c r="G190" s="3"/>
      <c r="H190" s="3"/>
    </row>
    <row r="191" spans="1:8" ht="15.75" customHeight="1" outlineLevel="1">
      <c r="A191" s="71"/>
      <c r="B191" s="71" t="s">
        <v>174</v>
      </c>
      <c r="D191" s="3"/>
      <c r="E191" s="206">
        <f>IF(SUM('Escalated Cost'!E191:M191)&gt;0,SUMIF('Escalated Cost'!E191:M191,"&gt;0",'Escalated Cost'!E191:M191)/COUNTIF('Escalated Cost'!E191:M191,"&gt;0"),0)</f>
        <v>0</v>
      </c>
      <c r="F191" s="3"/>
      <c r="G191" s="3"/>
      <c r="H191" s="3"/>
    </row>
    <row r="192" spans="1:8" ht="15.75" customHeight="1" outlineLevel="1">
      <c r="A192" s="71"/>
      <c r="B192" s="71" t="s">
        <v>175</v>
      </c>
      <c r="D192" s="3"/>
      <c r="E192" s="206">
        <f>IF(SUM('Escalated Cost'!E192:M192)&gt;0,SUMIF('Escalated Cost'!E192:M192,"&gt;0",'Escalated Cost'!E192:M192)/COUNTIF('Escalated Cost'!E192:M192,"&gt;0"),0)</f>
        <v>0</v>
      </c>
      <c r="F192" s="3"/>
      <c r="G192" s="3"/>
      <c r="H192" s="3"/>
    </row>
    <row r="193" spans="1:8" ht="15.75" customHeight="1" outlineLevel="1">
      <c r="A193" s="71"/>
      <c r="B193" s="71" t="s">
        <v>176</v>
      </c>
      <c r="D193" s="3"/>
      <c r="E193" s="206">
        <f>IF(SUM('Escalated Cost'!E193:M193)&gt;0,SUMIF('Escalated Cost'!E193:M193,"&gt;0",'Escalated Cost'!E193:M193)/COUNTIF('Escalated Cost'!E193:M193,"&gt;0"),0)</f>
        <v>0</v>
      </c>
      <c r="F193" s="3"/>
      <c r="G193" s="3"/>
      <c r="H193" s="3"/>
    </row>
    <row r="194" spans="1:8" ht="15.75" customHeight="1" outlineLevel="1">
      <c r="A194" s="71"/>
      <c r="B194" s="71" t="s">
        <v>177</v>
      </c>
      <c r="D194" s="3"/>
      <c r="E194" s="206">
        <f>IF(SUM('Escalated Cost'!E194:M194)&gt;0,SUMIF('Escalated Cost'!E194:M194,"&gt;0",'Escalated Cost'!E194:M194)/COUNTIF('Escalated Cost'!E194:M194,"&gt;0"),0)</f>
        <v>0</v>
      </c>
      <c r="F194" s="3"/>
      <c r="G194" s="3"/>
      <c r="H194" s="3"/>
    </row>
    <row r="195" spans="1:8" ht="15.75" customHeight="1">
      <c r="A195" s="5" t="s">
        <v>13</v>
      </c>
      <c r="B195" s="5" t="s">
        <v>178</v>
      </c>
      <c r="D195" s="3"/>
      <c r="E195" s="206"/>
      <c r="F195" s="3"/>
      <c r="G195" s="3"/>
      <c r="H195" s="3"/>
    </row>
    <row r="196" spans="1:8" ht="15.75" customHeight="1" outlineLevel="1">
      <c r="A196" s="71"/>
      <c r="B196" s="71" t="s">
        <v>179</v>
      </c>
      <c r="D196" s="3"/>
      <c r="E196" s="206">
        <f>IF(SUM('Escalated Cost'!E196:M196)&gt;0,SUMIF('Escalated Cost'!E196:M196,"&gt;0",'Escalated Cost'!E196:M196)/COUNTIF('Escalated Cost'!E196:M196,"&gt;0"),0)</f>
        <v>0</v>
      </c>
      <c r="F196" s="3"/>
      <c r="G196" s="3"/>
      <c r="H196" s="3"/>
    </row>
    <row r="197" spans="1:8" ht="15.75" customHeight="1" outlineLevel="1">
      <c r="A197" s="71"/>
      <c r="B197" s="71" t="s">
        <v>180</v>
      </c>
      <c r="D197" s="3"/>
      <c r="E197" s="206">
        <f>IF(SUM('Escalated Cost'!E197:M197)&gt;0,SUMIF('Escalated Cost'!E197:M197,"&gt;0",'Escalated Cost'!E197:M197)/COUNTIF('Escalated Cost'!E197:M197,"&gt;0"),0)</f>
        <v>0</v>
      </c>
      <c r="F197" s="3"/>
      <c r="G197" s="3"/>
      <c r="H197" s="3"/>
    </row>
    <row r="198" spans="1:8" ht="15.75" customHeight="1" outlineLevel="1">
      <c r="A198" s="71"/>
      <c r="B198" s="71" t="s">
        <v>181</v>
      </c>
      <c r="D198" s="3"/>
      <c r="E198" s="206">
        <f>IF(SUM('Escalated Cost'!E198:M198)&gt;0,SUMIF('Escalated Cost'!E198:M198,"&gt;0",'Escalated Cost'!E198:M198)/COUNTIF('Escalated Cost'!E198:M198,"&gt;0"),0)</f>
        <v>0</v>
      </c>
      <c r="F198" s="3"/>
      <c r="G198" s="3"/>
      <c r="H198" s="3"/>
    </row>
    <row r="199" spans="1:8" ht="15.75" customHeight="1" outlineLevel="1">
      <c r="A199" s="71"/>
      <c r="B199" s="71" t="s">
        <v>182</v>
      </c>
      <c r="D199" s="3"/>
      <c r="E199" s="206">
        <f>IF(SUM('Escalated Cost'!E199:M199)&gt;0,SUMIF('Escalated Cost'!E199:M199,"&gt;0",'Escalated Cost'!E199:M199)/COUNTIF('Escalated Cost'!E199:M199,"&gt;0"),0)</f>
        <v>0</v>
      </c>
      <c r="F199" s="3"/>
      <c r="G199" s="3"/>
      <c r="H199" s="3"/>
    </row>
    <row r="200" spans="1:8" ht="15.75" customHeight="1" outlineLevel="1">
      <c r="A200" s="71"/>
      <c r="B200" s="71" t="s">
        <v>183</v>
      </c>
      <c r="D200" s="3"/>
      <c r="E200" s="206">
        <f>IF(SUM('Escalated Cost'!E200:M200)&gt;0,SUMIF('Escalated Cost'!E200:M200,"&gt;0",'Escalated Cost'!E200:M200)/COUNTIF('Escalated Cost'!E200:M200,"&gt;0"),0)</f>
        <v>0</v>
      </c>
      <c r="F200" s="3"/>
      <c r="G200" s="3"/>
      <c r="H200" s="3"/>
    </row>
    <row r="201" spans="1:8" ht="15.75" customHeight="1" outlineLevel="1">
      <c r="A201" s="71"/>
      <c r="B201" s="71" t="s">
        <v>184</v>
      </c>
      <c r="D201" s="3"/>
      <c r="E201" s="206">
        <f>IF(SUM('Escalated Cost'!E201:M201)&gt;0,SUMIF('Escalated Cost'!E201:M201,"&gt;0",'Escalated Cost'!E201:M201)/COUNTIF('Escalated Cost'!E201:M201,"&gt;0"),0)</f>
        <v>0</v>
      </c>
      <c r="F201" s="3"/>
      <c r="G201" s="3"/>
      <c r="H201" s="3"/>
    </row>
    <row r="202" spans="1:8" ht="15.75" customHeight="1">
      <c r="A202" s="5" t="s">
        <v>19</v>
      </c>
      <c r="B202" s="5" t="s">
        <v>185</v>
      </c>
      <c r="D202" s="3"/>
      <c r="E202" s="206"/>
      <c r="F202" s="3"/>
      <c r="G202" s="3"/>
      <c r="H202" s="3"/>
    </row>
    <row r="203" spans="1:8" ht="15.75" customHeight="1" outlineLevel="2">
      <c r="A203" s="71"/>
      <c r="B203" s="71" t="s">
        <v>174</v>
      </c>
      <c r="D203" s="3"/>
      <c r="E203" s="206">
        <f>IF(SUM('Escalated Cost'!E203:M203)&gt;0,SUMIF('Escalated Cost'!E203:M203,"&gt;0",'Escalated Cost'!E203:M203)/COUNTIF('Escalated Cost'!E203:M203,"&gt;0"),0)</f>
        <v>0</v>
      </c>
      <c r="F203" s="3"/>
      <c r="G203" s="3"/>
      <c r="H203" s="3"/>
    </row>
    <row r="204" spans="1:8" ht="15.75" customHeight="1" outlineLevel="2">
      <c r="A204" s="71"/>
      <c r="B204" s="71" t="s">
        <v>175</v>
      </c>
      <c r="D204" s="3"/>
      <c r="E204" s="206">
        <f>IF(SUM('Escalated Cost'!E204:M204)&gt;0,SUMIF('Escalated Cost'!E204:M204,"&gt;0",'Escalated Cost'!E204:M204)/COUNTIF('Escalated Cost'!E204:M204,"&gt;0"),0)</f>
        <v>0</v>
      </c>
      <c r="F204" s="3"/>
      <c r="G204" s="3"/>
      <c r="H204" s="3"/>
    </row>
    <row r="205" spans="1:8" ht="15.75" customHeight="1" outlineLevel="2">
      <c r="A205" s="71"/>
      <c r="B205" s="71" t="s">
        <v>176</v>
      </c>
      <c r="D205" s="3"/>
      <c r="E205" s="206">
        <f>IF(SUM('Escalated Cost'!E205:M205)&gt;0,SUMIF('Escalated Cost'!E205:M205,"&gt;0",'Escalated Cost'!E205:M205)/COUNTIF('Escalated Cost'!E205:M205,"&gt;0"),0)</f>
        <v>0</v>
      </c>
      <c r="F205" s="3"/>
      <c r="G205" s="3"/>
      <c r="H205" s="3"/>
    </row>
    <row r="206" spans="1:8" ht="15.75" customHeight="1" outlineLevel="2">
      <c r="A206" s="71"/>
      <c r="B206" s="71" t="s">
        <v>177</v>
      </c>
      <c r="D206" s="3"/>
      <c r="E206" s="206">
        <f>IF(SUM('Escalated Cost'!E206:M206)&gt;0,SUMIF('Escalated Cost'!E206:M206,"&gt;0",'Escalated Cost'!E206:M206)/COUNTIF('Escalated Cost'!E206:M206,"&gt;0"),0)</f>
        <v>0</v>
      </c>
      <c r="F206" s="3"/>
      <c r="G206" s="3"/>
      <c r="H206" s="3"/>
    </row>
    <row r="207" spans="1:8" ht="15.75" customHeight="1">
      <c r="A207" s="5" t="s">
        <v>21</v>
      </c>
      <c r="B207" s="5" t="s">
        <v>186</v>
      </c>
      <c r="D207" s="3"/>
      <c r="E207" s="206"/>
      <c r="F207" s="3"/>
      <c r="G207" s="3"/>
      <c r="H207" s="3"/>
    </row>
    <row r="208" spans="1:8" ht="15.75" customHeight="1" outlineLevel="1">
      <c r="A208" s="71"/>
      <c r="B208" s="71" t="s">
        <v>179</v>
      </c>
      <c r="D208" s="3"/>
      <c r="E208" s="206">
        <f>IF(SUM('Escalated Cost'!E208:M208)&gt;0,SUMIF('Escalated Cost'!E208:M208,"&gt;0",'Escalated Cost'!E208:M208)/COUNTIF('Escalated Cost'!E208:M208,"&gt;0"),0)</f>
        <v>0</v>
      </c>
      <c r="F208" s="3"/>
      <c r="G208" s="3"/>
      <c r="H208" s="3"/>
    </row>
    <row r="209" spans="1:8" ht="15.75" customHeight="1" outlineLevel="1">
      <c r="A209" s="71"/>
      <c r="B209" s="71" t="s">
        <v>180</v>
      </c>
      <c r="D209" s="3"/>
      <c r="E209" s="206">
        <f>IF(SUM('Escalated Cost'!E209:M209)&gt;0,SUMIF('Escalated Cost'!E209:M209,"&gt;0",'Escalated Cost'!E209:M209)/COUNTIF('Escalated Cost'!E209:M209,"&gt;0"),0)</f>
        <v>0</v>
      </c>
      <c r="F209" s="3"/>
      <c r="G209" s="3"/>
      <c r="H209" s="3"/>
    </row>
    <row r="210" spans="1:8" ht="15.75" customHeight="1" outlineLevel="1">
      <c r="A210" s="71"/>
      <c r="B210" s="71" t="s">
        <v>181</v>
      </c>
      <c r="D210" s="3"/>
      <c r="E210" s="206">
        <f>IF(SUM('Escalated Cost'!E210:M210)&gt;0,SUMIF('Escalated Cost'!E210:M210,"&gt;0",'Escalated Cost'!E210:M210)/COUNTIF('Escalated Cost'!E210:M210,"&gt;0"),0)</f>
        <v>0</v>
      </c>
      <c r="F210" s="3"/>
      <c r="G210" s="3"/>
      <c r="H210" s="3"/>
    </row>
    <row r="211" spans="1:8" ht="15.75" customHeight="1" outlineLevel="1">
      <c r="A211" s="71"/>
      <c r="B211" s="71" t="s">
        <v>182</v>
      </c>
      <c r="D211" s="3"/>
      <c r="E211" s="206">
        <f>IF(SUM('Escalated Cost'!E211:M211)&gt;0,SUMIF('Escalated Cost'!E211:M211,"&gt;0",'Escalated Cost'!E211:M211)/COUNTIF('Escalated Cost'!E211:M211,"&gt;0"),0)</f>
        <v>0</v>
      </c>
      <c r="F211" s="3"/>
      <c r="G211" s="3"/>
      <c r="H211" s="3"/>
    </row>
    <row r="212" spans="1:8" ht="15.75" customHeight="1" outlineLevel="1">
      <c r="A212" s="71"/>
      <c r="B212" s="71" t="s">
        <v>183</v>
      </c>
      <c r="D212" s="3"/>
      <c r="E212" s="206">
        <f>IF(SUM('Escalated Cost'!E212:M212)&gt;0,SUMIF('Escalated Cost'!E212:M212,"&gt;0",'Escalated Cost'!E212:M212)/COUNTIF('Escalated Cost'!E212:M212,"&gt;0"),0)</f>
        <v>0</v>
      </c>
      <c r="F212" s="3"/>
      <c r="G212" s="3"/>
      <c r="H212" s="3"/>
    </row>
    <row r="213" spans="1:8" ht="15.75" customHeight="1" outlineLevel="1">
      <c r="A213" s="71"/>
      <c r="B213" s="71" t="s">
        <v>184</v>
      </c>
      <c r="D213" s="3"/>
      <c r="E213" s="206">
        <f>IF(SUM('Escalated Cost'!E213:M213)&gt;0,SUMIF('Escalated Cost'!E213:M213,"&gt;0",'Escalated Cost'!E213:M213)/COUNTIF('Escalated Cost'!E213:M213,"&gt;0"),0)</f>
        <v>0</v>
      </c>
      <c r="F213" s="3"/>
      <c r="G213" s="3"/>
      <c r="H213" s="3"/>
    </row>
    <row r="214" spans="1:8" ht="15.75" customHeight="1">
      <c r="A214" s="5" t="s">
        <v>23</v>
      </c>
      <c r="B214" s="5" t="s">
        <v>187</v>
      </c>
      <c r="D214" s="3"/>
      <c r="E214" s="206"/>
      <c r="F214" s="3"/>
      <c r="G214" s="3"/>
      <c r="H214" s="3"/>
    </row>
    <row r="215" spans="1:8" ht="15.75" customHeight="1" outlineLevel="1">
      <c r="A215" s="71"/>
      <c r="B215" s="71" t="s">
        <v>174</v>
      </c>
      <c r="D215" s="3"/>
      <c r="E215" s="206">
        <f>IF(SUM('Escalated Cost'!E215:M215)&gt;0,SUMIF('Escalated Cost'!E215:M215,"&gt;0",'Escalated Cost'!E215:M215)/COUNTIF('Escalated Cost'!E215:M215,"&gt;0"),0)</f>
        <v>0</v>
      </c>
      <c r="F215" s="3"/>
      <c r="G215" s="3"/>
      <c r="H215" s="3"/>
    </row>
    <row r="216" spans="1:8" ht="15.75" customHeight="1" outlineLevel="1">
      <c r="A216" s="71"/>
      <c r="B216" s="71" t="s">
        <v>175</v>
      </c>
      <c r="D216" s="3"/>
      <c r="E216" s="206">
        <f>IF(SUM('Escalated Cost'!E216:M216)&gt;0,SUMIF('Escalated Cost'!E216:M216,"&gt;0",'Escalated Cost'!E216:M216)/COUNTIF('Escalated Cost'!E216:M216,"&gt;0"),0)</f>
        <v>0</v>
      </c>
      <c r="F216" s="3"/>
      <c r="G216" s="3"/>
      <c r="H216" s="3"/>
    </row>
    <row r="217" spans="1:8" ht="15.75" customHeight="1" outlineLevel="1">
      <c r="A217" s="71"/>
      <c r="B217" s="71" t="s">
        <v>176</v>
      </c>
      <c r="D217" s="3"/>
      <c r="E217" s="206">
        <f>IF(SUM('Escalated Cost'!E217:M217)&gt;0,SUMIF('Escalated Cost'!E217:M217,"&gt;0",'Escalated Cost'!E217:M217)/COUNTIF('Escalated Cost'!E217:M217,"&gt;0"),0)</f>
        <v>0</v>
      </c>
      <c r="F217" s="3"/>
      <c r="G217" s="3"/>
      <c r="H217" s="3"/>
    </row>
    <row r="218" spans="1:8" ht="15.75" customHeight="1">
      <c r="A218" s="5" t="s">
        <v>25</v>
      </c>
      <c r="B218" s="5" t="s">
        <v>188</v>
      </c>
      <c r="D218" s="3"/>
      <c r="E218" s="206"/>
      <c r="F218" s="3"/>
      <c r="G218" s="3"/>
      <c r="H218" s="3"/>
    </row>
    <row r="219" spans="1:8" ht="15.75" customHeight="1" outlineLevel="1">
      <c r="A219" s="71"/>
      <c r="B219" s="71" t="s">
        <v>179</v>
      </c>
      <c r="D219" s="3"/>
      <c r="E219" s="206">
        <f>IF(SUM('Escalated Cost'!E219:M219)&gt;0,SUMIF('Escalated Cost'!E219:M219,"&gt;0",'Escalated Cost'!E219:M219)/COUNTIF('Escalated Cost'!E219:M219,"&gt;0"),0)</f>
        <v>0</v>
      </c>
      <c r="F219" s="3"/>
      <c r="G219" s="3"/>
      <c r="H219" s="3"/>
    </row>
    <row r="220" spans="1:8" ht="15.75" customHeight="1" outlineLevel="1">
      <c r="A220" s="71"/>
      <c r="B220" s="71" t="s">
        <v>180</v>
      </c>
      <c r="D220" s="3"/>
      <c r="E220" s="206">
        <f>IF(SUM('Escalated Cost'!E220:M220)&gt;0,SUMIF('Escalated Cost'!E220:M220,"&gt;0",'Escalated Cost'!E220:M220)/COUNTIF('Escalated Cost'!E220:M220,"&gt;0"),0)</f>
        <v>0</v>
      </c>
      <c r="F220" s="3"/>
      <c r="G220" s="3"/>
      <c r="H220" s="3"/>
    </row>
    <row r="221" spans="1:8" ht="15.75" customHeight="1" outlineLevel="1">
      <c r="A221" s="71"/>
      <c r="B221" s="71" t="s">
        <v>181</v>
      </c>
      <c r="D221" s="3"/>
      <c r="E221" s="206">
        <f>IF(SUM('Escalated Cost'!E221:M221)&gt;0,SUMIF('Escalated Cost'!E221:M221,"&gt;0",'Escalated Cost'!E221:M221)/COUNTIF('Escalated Cost'!E221:M221,"&gt;0"),0)</f>
        <v>0</v>
      </c>
      <c r="F221" s="3"/>
      <c r="G221" s="3"/>
      <c r="H221" s="3"/>
    </row>
    <row r="222" spans="1:8" ht="15.75" customHeight="1" outlineLevel="1">
      <c r="A222" s="71"/>
      <c r="B222" s="71" t="s">
        <v>182</v>
      </c>
      <c r="D222" s="3"/>
      <c r="E222" s="206">
        <f>IF(SUM('Escalated Cost'!E222:M222)&gt;0,SUMIF('Escalated Cost'!E222:M222,"&gt;0",'Escalated Cost'!E222:M222)/COUNTIF('Escalated Cost'!E222:M222,"&gt;0"),0)</f>
        <v>0</v>
      </c>
      <c r="F222" s="3"/>
      <c r="G222" s="3"/>
      <c r="H222" s="3"/>
    </row>
    <row r="223" spans="1:8" ht="15.75" customHeight="1" outlineLevel="1">
      <c r="A223" s="71"/>
      <c r="B223" s="71" t="s">
        <v>183</v>
      </c>
      <c r="D223" s="3"/>
      <c r="E223" s="206">
        <f>IF(SUM('Escalated Cost'!E223:M223)&gt;0,SUMIF('Escalated Cost'!E223:M223,"&gt;0",'Escalated Cost'!E223:M223)/COUNTIF('Escalated Cost'!E223:M223,"&gt;0"),0)</f>
        <v>0</v>
      </c>
      <c r="F223" s="3"/>
      <c r="G223" s="3"/>
      <c r="H223" s="3"/>
    </row>
    <row r="224" spans="1:8" ht="15.75" customHeight="1" outlineLevel="1">
      <c r="A224" s="71"/>
      <c r="B224" s="71" t="s">
        <v>184</v>
      </c>
      <c r="D224" s="3"/>
      <c r="E224" s="206">
        <f>IF(SUM('Escalated Cost'!E224:M224)&gt;0,SUMIF('Escalated Cost'!E224:M224,"&gt;0",'Escalated Cost'!E224:M224)/COUNTIF('Escalated Cost'!E224:M224,"&gt;0"),0)</f>
        <v>0</v>
      </c>
      <c r="F224" s="3"/>
      <c r="G224" s="3"/>
      <c r="H224" s="3"/>
    </row>
    <row r="225" spans="1:8" ht="15" outlineLevel="1">
      <c r="A225" s="3"/>
      <c r="B225" s="96" t="s">
        <v>189</v>
      </c>
      <c r="D225" s="3"/>
      <c r="E225" s="206">
        <f>IF(SUM('Escalated Cost'!E225:M225)&gt;0,SUMIF('Escalated Cost'!E225:M225,"&gt;0",'Escalated Cost'!E225:M225)/COUNTIF('Escalated Cost'!E225:M225,"&gt;0"),0)</f>
        <v>0</v>
      </c>
      <c r="F225" s="3"/>
      <c r="G225" s="3"/>
      <c r="H225" s="3"/>
    </row>
    <row r="226" spans="1:8" ht="15" outlineLevel="1">
      <c r="A226" s="3"/>
      <c r="B226" s="96" t="s">
        <v>164</v>
      </c>
      <c r="D226" s="3"/>
      <c r="E226" s="206">
        <f>IF(SUM('Escalated Cost'!E226:M226)&gt;0,SUMIF('Escalated Cost'!E226:M226,"&gt;0",'Escalated Cost'!E226:M226)/COUNTIF('Escalated Cost'!E226:M226,"&gt;0"),0)</f>
        <v>0</v>
      </c>
      <c r="F226" s="3"/>
      <c r="G226" s="3"/>
      <c r="H226" s="3"/>
    </row>
    <row r="227" spans="1:8" ht="15.75" customHeight="1">
      <c r="A227" s="5" t="s">
        <v>42</v>
      </c>
      <c r="B227" s="5" t="s">
        <v>165</v>
      </c>
      <c r="D227" s="3"/>
      <c r="E227" s="206"/>
      <c r="F227" s="3"/>
      <c r="G227" s="3"/>
      <c r="H227" s="3"/>
    </row>
    <row r="228" spans="1:8" ht="15" outlineLevel="1">
      <c r="A228" s="3"/>
      <c r="B228" s="96" t="s">
        <v>165</v>
      </c>
      <c r="D228" s="3"/>
      <c r="E228" s="206">
        <f>IF(SUM('Escalated Cost'!E228:M228)&gt;0,SUMIF('Escalated Cost'!E228:M228,"&gt;0",'Escalated Cost'!E228:M228)/COUNTIF('Escalated Cost'!E228:M228,"&gt;0"),0)</f>
        <v>0</v>
      </c>
      <c r="F228" s="3"/>
      <c r="G228" s="3"/>
      <c r="H228" s="3"/>
    </row>
    <row r="229" spans="1:8" ht="15.75">
      <c r="A229" s="3"/>
      <c r="B229" s="85"/>
      <c r="D229" s="3"/>
      <c r="E229" s="223"/>
      <c r="F229" s="3"/>
      <c r="G229" s="3"/>
      <c r="H229" s="3"/>
    </row>
    <row r="230" spans="1:8" ht="15.75">
      <c r="A230" s="90">
        <v>16</v>
      </c>
      <c r="B230" s="94" t="s">
        <v>190</v>
      </c>
      <c r="D230" s="3"/>
      <c r="E230" s="206">
        <f>IF(SUM('Escalated Cost'!E230:M230)&gt;0,SUMIF('Escalated Cost'!E230:M230,"&gt;0",'Escalated Cost'!E230:M230)/COUNTIF('Escalated Cost'!E230:M230,"&gt;0"),0)</f>
        <v>4.967124949203152</v>
      </c>
      <c r="F230" s="3"/>
      <c r="G230" s="3"/>
      <c r="H230" s="3"/>
    </row>
    <row r="231" spans="1:8" ht="15">
      <c r="A231" s="3"/>
      <c r="B231" s="95" t="s">
        <v>191</v>
      </c>
      <c r="D231" s="3"/>
      <c r="E231" s="206">
        <f>IF(SUM('Escalated Cost'!E231:M231)&gt;0,SUMIF('Escalated Cost'!E231:M231,"&gt;0",'Escalated Cost'!E231:M231)/COUNTIF('Escalated Cost'!E231:M231,"&gt;0"),0)</f>
        <v>0</v>
      </c>
      <c r="F231" s="3"/>
      <c r="G231" s="3"/>
      <c r="H231" s="3"/>
    </row>
    <row r="232" spans="1:8" ht="15">
      <c r="A232" s="3"/>
      <c r="B232" s="95" t="s">
        <v>192</v>
      </c>
      <c r="D232" s="3"/>
      <c r="E232" s="206">
        <f>IF(SUM('Escalated Cost'!E232:M232)&gt;0,SUMIF('Escalated Cost'!E232:M232,"&gt;0",'Escalated Cost'!E232:M232)/COUNTIF('Escalated Cost'!E232:M232,"&gt;0"),0)</f>
        <v>0</v>
      </c>
      <c r="F232" s="3"/>
      <c r="G232" s="3"/>
      <c r="H232" s="3"/>
    </row>
    <row r="233" spans="1:8" ht="15">
      <c r="A233" s="3"/>
      <c r="B233" s="95"/>
      <c r="D233" s="3"/>
      <c r="E233" s="138"/>
      <c r="F233" s="3"/>
      <c r="G233" s="3"/>
      <c r="H233" s="3"/>
    </row>
    <row r="234" spans="1:8" ht="15.75">
      <c r="A234" s="90">
        <v>17</v>
      </c>
      <c r="B234" s="94" t="s">
        <v>193</v>
      </c>
      <c r="D234" s="3"/>
      <c r="E234" s="138"/>
      <c r="F234" s="3"/>
      <c r="G234" s="3"/>
      <c r="H234" s="3"/>
    </row>
    <row r="235" spans="1:8" ht="15">
      <c r="A235" s="100" t="s">
        <v>8</v>
      </c>
      <c r="B235" s="95" t="s">
        <v>194</v>
      </c>
      <c r="D235" s="3"/>
      <c r="E235" s="208">
        <f>'Escalated Cost'!O235</f>
        <v>0.681437148826951</v>
      </c>
      <c r="F235" s="3"/>
      <c r="G235" s="3"/>
      <c r="H235" s="3"/>
    </row>
    <row r="236" spans="1:8" ht="15">
      <c r="A236" s="100" t="s">
        <v>11</v>
      </c>
      <c r="B236" s="95" t="s">
        <v>195</v>
      </c>
      <c r="D236" s="3"/>
      <c r="E236" s="208">
        <f>'Escalated Cost'!O236</f>
        <v>0.9085828651026013</v>
      </c>
      <c r="F236" s="3"/>
      <c r="G236" s="3"/>
      <c r="H236" s="3"/>
    </row>
    <row r="237" spans="1:8" ht="15" hidden="1">
      <c r="A237" s="3"/>
      <c r="B237" s="96" t="s">
        <v>196</v>
      </c>
      <c r="D237" s="3"/>
      <c r="E237" s="206"/>
      <c r="F237" s="3"/>
      <c r="G237" s="3"/>
      <c r="H237" s="3"/>
    </row>
    <row r="238" spans="1:8" ht="15" hidden="1">
      <c r="A238" s="3"/>
      <c r="B238" s="96" t="s">
        <v>197</v>
      </c>
      <c r="D238" s="3"/>
      <c r="E238" s="208"/>
      <c r="F238" s="3"/>
      <c r="G238" s="3"/>
      <c r="H238" s="3"/>
    </row>
    <row r="239" spans="1:8" ht="15" hidden="1">
      <c r="A239" s="3"/>
      <c r="B239" s="96" t="s">
        <v>198</v>
      </c>
      <c r="D239" s="3"/>
      <c r="E239" s="208"/>
      <c r="F239" s="3"/>
      <c r="G239" s="3"/>
      <c r="H239" s="3"/>
    </row>
    <row r="240" spans="1:8" ht="15">
      <c r="A240" s="3"/>
      <c r="B240" s="81"/>
      <c r="D240" s="3"/>
      <c r="E240" s="138"/>
      <c r="F240" s="3"/>
      <c r="G240" s="3"/>
      <c r="H240" s="3"/>
    </row>
    <row r="241" spans="1:8" ht="18">
      <c r="A241" s="3"/>
      <c r="B241" s="97" t="s">
        <v>199</v>
      </c>
      <c r="D241" s="3"/>
      <c r="E241" s="138"/>
      <c r="F241" s="3"/>
      <c r="G241" s="3"/>
      <c r="H241" s="3"/>
    </row>
    <row r="242" spans="1:8" ht="15.75">
      <c r="A242" s="90">
        <v>1</v>
      </c>
      <c r="B242" s="94" t="s">
        <v>7</v>
      </c>
      <c r="D242" s="3"/>
      <c r="E242" s="206"/>
      <c r="F242" s="3"/>
      <c r="G242" s="3"/>
      <c r="H242" s="3"/>
    </row>
    <row r="243" spans="1:8" ht="28.5">
      <c r="A243" s="100" t="s">
        <v>8</v>
      </c>
      <c r="B243" s="95" t="s">
        <v>9</v>
      </c>
      <c r="C243" s="193" t="s">
        <v>10</v>
      </c>
      <c r="D243" s="3"/>
      <c r="E243" s="206">
        <f>IF(SUM('Escalated Cost'!E243:M243)&gt;0,SUMIF('Escalated Cost'!E243:M243,"&gt;0",'Escalated Cost'!E243:M243)/COUNTIF('Escalated Cost'!E243:M243,"&gt;0"),0)</f>
        <v>0</v>
      </c>
      <c r="F243" s="3"/>
      <c r="G243" s="3"/>
      <c r="H243" s="3"/>
    </row>
    <row r="244" spans="1:8" ht="28.5">
      <c r="A244" s="100" t="s">
        <v>11</v>
      </c>
      <c r="B244" s="95" t="s">
        <v>12</v>
      </c>
      <c r="C244" s="193" t="s">
        <v>10</v>
      </c>
      <c r="D244" s="3"/>
      <c r="E244" s="206">
        <f>IF(SUM('Escalated Cost'!E244:M244)&gt;0,SUMIF('Escalated Cost'!E244:M244,"&gt;0",'Escalated Cost'!E244:M244)/COUNTIF('Escalated Cost'!E244:M244,"&gt;0"),0)</f>
        <v>0</v>
      </c>
      <c r="F244" s="3"/>
      <c r="G244" s="3"/>
      <c r="H244" s="3"/>
    </row>
    <row r="245" spans="1:8" ht="28.5">
      <c r="A245" s="100" t="s">
        <v>13</v>
      </c>
      <c r="B245" s="95" t="s">
        <v>14</v>
      </c>
      <c r="C245" s="193" t="s">
        <v>10</v>
      </c>
      <c r="D245" s="3"/>
      <c r="E245" s="206">
        <f>IF(SUM('Escalated Cost'!E245:M245)&gt;0,SUMIF('Escalated Cost'!E245:M245,"&gt;0",'Escalated Cost'!E245:M245)/COUNTIF('Escalated Cost'!E245:M245,"&gt;0"),0)</f>
        <v>0</v>
      </c>
      <c r="F245" s="3"/>
      <c r="G245" s="3"/>
      <c r="H245" s="3"/>
    </row>
    <row r="246" spans="1:8" ht="15">
      <c r="A246" s="100"/>
      <c r="B246" s="95"/>
      <c r="D246" s="3"/>
      <c r="E246" s="206">
        <f>IF(SUM('Escalated Cost'!E246:M246)&gt;0,SUMIF('Escalated Cost'!E246:M246,"&gt;0",'Escalated Cost'!E246:M246)/COUNTIF('Escalated Cost'!E246:M246,"&gt;0"),0)</f>
        <v>0</v>
      </c>
      <c r="F246" s="3"/>
      <c r="G246" s="3"/>
      <c r="H246" s="3"/>
    </row>
    <row r="247" spans="1:8" ht="15.75">
      <c r="A247" s="90">
        <v>2</v>
      </c>
      <c r="B247" s="94" t="s">
        <v>15</v>
      </c>
      <c r="D247" s="3"/>
      <c r="E247" s="206">
        <f>IF(SUM('Escalated Cost'!E247:M247)&gt;0,SUMIF('Escalated Cost'!E247:M247,"&gt;0",'Escalated Cost'!E247:M247)/COUNTIF('Escalated Cost'!E247:M247,"&gt;0"),0)</f>
        <v>0</v>
      </c>
      <c r="F247" s="3"/>
      <c r="G247" s="3"/>
      <c r="H247" s="3"/>
    </row>
    <row r="248" spans="1:8" ht="15">
      <c r="A248" s="100" t="s">
        <v>8</v>
      </c>
      <c r="B248" s="95" t="s">
        <v>16</v>
      </c>
      <c r="C248" s="193" t="s">
        <v>10</v>
      </c>
      <c r="D248" s="3"/>
      <c r="E248" s="206">
        <f>IF(SUM('Escalated Cost'!E248:M248)&gt;0,SUMIF('Escalated Cost'!E248:M248,"&gt;0",'Escalated Cost'!E248:M248)/COUNTIF('Escalated Cost'!E248:M248,"&gt;0"),0)</f>
        <v>0</v>
      </c>
      <c r="F248" s="3"/>
      <c r="G248" s="3"/>
      <c r="H248" s="3"/>
    </row>
    <row r="249" spans="1:8" ht="15">
      <c r="A249" s="100" t="s">
        <v>11</v>
      </c>
      <c r="B249" s="95" t="s">
        <v>17</v>
      </c>
      <c r="C249" s="193" t="s">
        <v>10</v>
      </c>
      <c r="D249" s="3"/>
      <c r="E249" s="206">
        <f>IF(SUM('Escalated Cost'!E249:M249)&gt;0,SUMIF('Escalated Cost'!E249:M249,"&gt;0",'Escalated Cost'!E249:M249)/COUNTIF('Escalated Cost'!E249:M249,"&gt;0"),0)</f>
        <v>0</v>
      </c>
      <c r="F249" s="3"/>
      <c r="G249" s="3"/>
      <c r="H249" s="3"/>
    </row>
    <row r="250" spans="1:8" ht="15">
      <c r="A250" s="100" t="s">
        <v>13</v>
      </c>
      <c r="B250" s="95" t="s">
        <v>18</v>
      </c>
      <c r="C250" s="193" t="s">
        <v>10</v>
      </c>
      <c r="D250" s="3"/>
      <c r="E250" s="206">
        <f>IF(SUM('Escalated Cost'!E250:M250)&gt;0,SUMIF('Escalated Cost'!E250:M250,"&gt;0",'Escalated Cost'!E250:M250)/COUNTIF('Escalated Cost'!E250:M250,"&gt;0"),0)</f>
        <v>0</v>
      </c>
      <c r="F250" s="3"/>
      <c r="G250" s="3"/>
      <c r="H250" s="3"/>
    </row>
    <row r="251" spans="1:8" ht="15">
      <c r="A251" s="100" t="s">
        <v>19</v>
      </c>
      <c r="B251" s="95" t="s">
        <v>20</v>
      </c>
      <c r="C251" s="193" t="s">
        <v>10</v>
      </c>
      <c r="D251" s="3"/>
      <c r="E251" s="206">
        <f>IF(SUM('Escalated Cost'!E251:M251)&gt;0,SUMIF('Escalated Cost'!E251:M251,"&gt;0",'Escalated Cost'!E251:M251)/COUNTIF('Escalated Cost'!E251:M251,"&gt;0"),0)</f>
        <v>0</v>
      </c>
      <c r="F251" s="3"/>
      <c r="G251" s="3"/>
      <c r="H251" s="3"/>
    </row>
    <row r="252" spans="1:8" ht="15">
      <c r="A252" s="100" t="s">
        <v>21</v>
      </c>
      <c r="B252" s="95" t="s">
        <v>22</v>
      </c>
      <c r="C252" s="193" t="s">
        <v>10</v>
      </c>
      <c r="D252" s="3"/>
      <c r="E252" s="206">
        <f>IF(SUM('Escalated Cost'!E252:M252)&gt;0,SUMIF('Escalated Cost'!E252:M252,"&gt;0",'Escalated Cost'!E252:M252)/COUNTIF('Escalated Cost'!E252:M252,"&gt;0"),0)</f>
        <v>0</v>
      </c>
      <c r="F252" s="3"/>
      <c r="G252" s="3"/>
      <c r="H252" s="3"/>
    </row>
    <row r="253" spans="1:8" ht="15">
      <c r="A253" s="100" t="s">
        <v>23</v>
      </c>
      <c r="B253" s="95" t="s">
        <v>24</v>
      </c>
      <c r="C253" s="193" t="s">
        <v>10</v>
      </c>
      <c r="D253" s="3"/>
      <c r="E253" s="206">
        <f>IF(SUM('Escalated Cost'!E253:M253)&gt;0,SUMIF('Escalated Cost'!E253:M253,"&gt;0",'Escalated Cost'!E253:M253)/COUNTIF('Escalated Cost'!E253:M253,"&gt;0"),0)</f>
        <v>0</v>
      </c>
      <c r="F253" s="3"/>
      <c r="G253" s="3"/>
      <c r="H253" s="3"/>
    </row>
    <row r="254" spans="1:8" ht="15">
      <c r="A254" s="100" t="s">
        <v>25</v>
      </c>
      <c r="B254" s="95" t="s">
        <v>26</v>
      </c>
      <c r="C254" s="193" t="s">
        <v>10</v>
      </c>
      <c r="D254" s="3"/>
      <c r="E254" s="206">
        <f>IF(SUM('Escalated Cost'!E254:M254)&gt;0,SUMIF('Escalated Cost'!E254:M254,"&gt;0",'Escalated Cost'!E254:M254)/COUNTIF('Escalated Cost'!E254:M254,"&gt;0"),0)</f>
        <v>0</v>
      </c>
      <c r="F254" s="3"/>
      <c r="G254" s="3"/>
      <c r="H254" s="3"/>
    </row>
    <row r="255" spans="1:8" ht="15">
      <c r="A255" s="100" t="s">
        <v>27</v>
      </c>
      <c r="B255" s="95" t="s">
        <v>28</v>
      </c>
      <c r="C255" s="193" t="s">
        <v>10</v>
      </c>
      <c r="D255" s="3"/>
      <c r="E255" s="206">
        <f>IF(SUM('Escalated Cost'!E255:M255)&gt;0,SUMIF('Escalated Cost'!E255:M255,"&gt;0",'Escalated Cost'!E255:M255)/COUNTIF('Escalated Cost'!E255:M255,"&gt;0"),0)</f>
        <v>0</v>
      </c>
      <c r="F255" s="3"/>
      <c r="G255" s="3"/>
      <c r="H255" s="3"/>
    </row>
    <row r="256" spans="1:8" ht="15">
      <c r="A256" s="100" t="s">
        <v>29</v>
      </c>
      <c r="B256" s="95" t="s">
        <v>30</v>
      </c>
      <c r="C256" s="193" t="s">
        <v>10</v>
      </c>
      <c r="D256" s="3"/>
      <c r="E256" s="206">
        <f>IF(SUM('Escalated Cost'!E256:M256)&gt;0,SUMIF('Escalated Cost'!E256:M256,"&gt;0",'Escalated Cost'!E256:M256)/COUNTIF('Escalated Cost'!E256:M256,"&gt;0"),0)</f>
        <v>0</v>
      </c>
      <c r="F256" s="3"/>
      <c r="G256" s="3"/>
      <c r="H256" s="3"/>
    </row>
    <row r="257" spans="1:8" ht="15">
      <c r="A257" s="100" t="s">
        <v>31</v>
      </c>
      <c r="B257" s="95" t="s">
        <v>32</v>
      </c>
      <c r="C257" s="193" t="s">
        <v>10</v>
      </c>
      <c r="D257" s="3"/>
      <c r="E257" s="206">
        <f>IF(SUM('Escalated Cost'!E257:M257)&gt;0,SUMIF('Escalated Cost'!E257:M257,"&gt;0",'Escalated Cost'!E257:M257)/COUNTIF('Escalated Cost'!E257:M257,"&gt;0"),0)</f>
        <v>0</v>
      </c>
      <c r="F257" s="3"/>
      <c r="G257" s="3"/>
      <c r="H257" s="3"/>
    </row>
    <row r="258" spans="1:8" ht="15">
      <c r="A258" s="100" t="s">
        <v>33</v>
      </c>
      <c r="B258" s="95" t="s">
        <v>34</v>
      </c>
      <c r="C258" s="193" t="s">
        <v>10</v>
      </c>
      <c r="D258" s="3"/>
      <c r="E258" s="206">
        <f>IF(SUM('Escalated Cost'!E258:M258)&gt;0,SUMIF('Escalated Cost'!E258:M258,"&gt;0",'Escalated Cost'!E258:M258)/COUNTIF('Escalated Cost'!E258:M258,"&gt;0"),0)</f>
        <v>0</v>
      </c>
      <c r="F258" s="3"/>
      <c r="G258" s="3"/>
      <c r="H258" s="3"/>
    </row>
    <row r="259" spans="1:8" ht="15">
      <c r="A259" s="100"/>
      <c r="B259" s="95"/>
      <c r="D259" s="3"/>
      <c r="E259" s="206">
        <f>IF(SUM('Escalated Cost'!E259:M259)&gt;0,SUMIF('Escalated Cost'!E259:M259,"&gt;0",'Escalated Cost'!E259:M259)/COUNTIF('Escalated Cost'!E259:M259,"&gt;0"),0)</f>
        <v>0</v>
      </c>
      <c r="F259" s="3"/>
      <c r="G259" s="3"/>
      <c r="H259" s="3"/>
    </row>
    <row r="260" spans="1:8" ht="15.75">
      <c r="A260" s="90">
        <v>3</v>
      </c>
      <c r="B260" s="94" t="s">
        <v>35</v>
      </c>
      <c r="D260" s="3"/>
      <c r="E260" s="206">
        <f>IF(SUM('Escalated Cost'!E260:M260)&gt;0,SUMIF('Escalated Cost'!E260:M260,"&gt;0",'Escalated Cost'!E260:M260)/COUNTIF('Escalated Cost'!E260:M260,"&gt;0"),0)</f>
        <v>0</v>
      </c>
      <c r="F260" s="3"/>
      <c r="G260" s="3"/>
      <c r="H260" s="3"/>
    </row>
    <row r="261" spans="1:8" ht="15">
      <c r="A261" s="100" t="s">
        <v>8</v>
      </c>
      <c r="B261" s="95" t="s">
        <v>36</v>
      </c>
      <c r="C261" s="193" t="s">
        <v>10</v>
      </c>
      <c r="D261" s="3"/>
      <c r="E261" s="206">
        <f>IF(SUM('Escalated Cost'!E261:M261)&gt;0,SUMIF('Escalated Cost'!E261:M261,"&gt;0",'Escalated Cost'!E261:M261)/COUNTIF('Escalated Cost'!E261:M261,"&gt;0"),0)</f>
        <v>0</v>
      </c>
      <c r="F261" s="3"/>
      <c r="G261" s="3"/>
      <c r="H261" s="3"/>
    </row>
    <row r="262" spans="1:8" ht="15">
      <c r="A262" s="100" t="s">
        <v>11</v>
      </c>
      <c r="B262" s="95" t="s">
        <v>37</v>
      </c>
      <c r="C262" s="193" t="s">
        <v>10</v>
      </c>
      <c r="D262" s="3"/>
      <c r="E262" s="206">
        <f>IF(SUM('Escalated Cost'!E262:M262)&gt;0,SUMIF('Escalated Cost'!E262:M262,"&gt;0",'Escalated Cost'!E262:M262)/COUNTIF('Escalated Cost'!E262:M262,"&gt;0"),0)</f>
        <v>0</v>
      </c>
      <c r="F262" s="3"/>
      <c r="G262" s="3"/>
      <c r="H262" s="3"/>
    </row>
    <row r="263" spans="1:8" ht="15">
      <c r="A263" s="100" t="s">
        <v>13</v>
      </c>
      <c r="B263" s="95" t="s">
        <v>38</v>
      </c>
      <c r="C263" s="193" t="s">
        <v>10</v>
      </c>
      <c r="D263" s="3"/>
      <c r="E263" s="206">
        <f>IF(SUM('Escalated Cost'!E263:M263)&gt;0,SUMIF('Escalated Cost'!E263:M263,"&gt;0",'Escalated Cost'!E263:M263)/COUNTIF('Escalated Cost'!E263:M263,"&gt;0"),0)</f>
        <v>0</v>
      </c>
      <c r="F263" s="3"/>
      <c r="G263" s="3"/>
      <c r="H263" s="3"/>
    </row>
    <row r="264" spans="1:8" ht="15">
      <c r="A264" s="100" t="s">
        <v>19</v>
      </c>
      <c r="B264" s="95" t="s">
        <v>200</v>
      </c>
      <c r="C264" s="193" t="s">
        <v>10</v>
      </c>
      <c r="D264" s="3"/>
      <c r="E264" s="206">
        <f>IF(SUM('Escalated Cost'!E264:M264)&gt;0,SUMIF('Escalated Cost'!E264:M264,"&gt;0",'Escalated Cost'!E264:M264)/COUNTIF('Escalated Cost'!E264:M264,"&gt;0"),0)</f>
        <v>0</v>
      </c>
      <c r="F264" s="3"/>
      <c r="G264" s="3"/>
      <c r="H264" s="3"/>
    </row>
    <row r="265" spans="1:8" ht="15">
      <c r="A265" s="100" t="s">
        <v>21</v>
      </c>
      <c r="B265" s="95" t="s">
        <v>39</v>
      </c>
      <c r="C265" s="193" t="s">
        <v>10</v>
      </c>
      <c r="D265" s="3"/>
      <c r="E265" s="206">
        <f>IF(SUM('Escalated Cost'!E265:M265)&gt;0,SUMIF('Escalated Cost'!E265:M265,"&gt;0",'Escalated Cost'!E265:M265)/COUNTIF('Escalated Cost'!E265:M265,"&gt;0"),0)</f>
        <v>0</v>
      </c>
      <c r="F265" s="3"/>
      <c r="G265" s="3"/>
      <c r="H265" s="3"/>
    </row>
    <row r="266" spans="1:8" ht="15">
      <c r="A266" s="100" t="s">
        <v>23</v>
      </c>
      <c r="B266" s="95" t="s">
        <v>40</v>
      </c>
      <c r="C266" s="193" t="s">
        <v>10</v>
      </c>
      <c r="D266" s="3"/>
      <c r="E266" s="206">
        <f>IF(SUM('Escalated Cost'!E266:M266)&gt;0,SUMIF('Escalated Cost'!E266:M266,"&gt;0",'Escalated Cost'!E266:M266)/COUNTIF('Escalated Cost'!E266:M266,"&gt;0"),0)</f>
        <v>0</v>
      </c>
      <c r="F266" s="3"/>
      <c r="G266" s="3"/>
      <c r="H266" s="3"/>
    </row>
    <row r="267" spans="1:8" ht="15">
      <c r="A267" s="100" t="s">
        <v>25</v>
      </c>
      <c r="B267" s="95" t="s">
        <v>41</v>
      </c>
      <c r="C267" s="193" t="s">
        <v>10</v>
      </c>
      <c r="D267" s="3"/>
      <c r="E267" s="206">
        <f>IF(SUM('Escalated Cost'!E267:M267)&gt;0,SUMIF('Escalated Cost'!E267:M267,"&gt;0",'Escalated Cost'!E267:M267)/COUNTIF('Escalated Cost'!E267:M267,"&gt;0"),0)</f>
        <v>0</v>
      </c>
      <c r="F267" s="3"/>
      <c r="G267" s="3"/>
      <c r="H267" s="3"/>
    </row>
    <row r="268" spans="1:8" ht="15">
      <c r="A268" s="100" t="s">
        <v>42</v>
      </c>
      <c r="B268" s="95" t="s">
        <v>43</v>
      </c>
      <c r="C268" s="193" t="s">
        <v>10</v>
      </c>
      <c r="D268" s="3"/>
      <c r="E268" s="206">
        <f>IF(SUM('Escalated Cost'!E268:M268)&gt;0,SUMIF('Escalated Cost'!E268:M268,"&gt;0",'Escalated Cost'!E268:M268)/COUNTIF('Escalated Cost'!E268:M268,"&gt;0"),0)</f>
        <v>0</v>
      </c>
      <c r="F268" s="3"/>
      <c r="G268" s="3"/>
      <c r="H268" s="3"/>
    </row>
    <row r="269" spans="1:8" ht="15">
      <c r="A269" s="100" t="s">
        <v>27</v>
      </c>
      <c r="B269" s="95" t="s">
        <v>44</v>
      </c>
      <c r="C269" s="193" t="s">
        <v>10</v>
      </c>
      <c r="D269" s="3"/>
      <c r="E269" s="206">
        <f>IF(SUM('Escalated Cost'!E269:M269)&gt;0,SUMIF('Escalated Cost'!E269:M269,"&gt;0",'Escalated Cost'!E269:M269)/COUNTIF('Escalated Cost'!E269:M269,"&gt;0"),0)</f>
        <v>0</v>
      </c>
      <c r="F269" s="3"/>
      <c r="G269" s="3"/>
      <c r="H269" s="3"/>
    </row>
    <row r="270" spans="1:8" ht="15">
      <c r="A270" s="100"/>
      <c r="B270" s="95"/>
      <c r="D270" s="3"/>
      <c r="E270" s="206">
        <f>IF(SUM('Escalated Cost'!E270:M270)&gt;0,SUMIF('Escalated Cost'!E270:M270,"&gt;0",'Escalated Cost'!E270:M270)/COUNTIF('Escalated Cost'!E270:M270,"&gt;0"),0)</f>
        <v>0</v>
      </c>
      <c r="F270" s="3"/>
      <c r="G270" s="3"/>
      <c r="H270" s="3"/>
    </row>
    <row r="271" spans="1:8" ht="15.75">
      <c r="A271" s="90">
        <v>4</v>
      </c>
      <c r="B271" s="94" t="s">
        <v>329</v>
      </c>
      <c r="D271" s="3"/>
      <c r="E271" s="206">
        <f>IF(SUM('Escalated Cost'!E271:M271)&gt;0,SUMIF('Escalated Cost'!E271:M271,"&gt;0",'Escalated Cost'!E271:M271)/COUNTIF('Escalated Cost'!E271:M271,"&gt;0"),0)</f>
        <v>0</v>
      </c>
      <c r="F271" s="3"/>
      <c r="G271" s="3"/>
      <c r="H271" s="3"/>
    </row>
    <row r="272" spans="1:8" ht="15">
      <c r="A272" s="3"/>
      <c r="B272" s="95" t="s">
        <v>45</v>
      </c>
      <c r="D272" s="3"/>
      <c r="E272" s="206">
        <f>IF(SUM('Escalated Cost'!E272:M272)&gt;0,SUMIF('Escalated Cost'!E272:M272,"&gt;0",'Escalated Cost'!E272:M272)/COUNTIF('Escalated Cost'!E272:M272,"&gt;0"),0)</f>
        <v>0</v>
      </c>
      <c r="F272" s="3"/>
      <c r="G272" s="3"/>
      <c r="H272" s="3"/>
    </row>
    <row r="273" spans="1:8" ht="15">
      <c r="A273" s="3"/>
      <c r="B273" s="95" t="s">
        <v>46</v>
      </c>
      <c r="D273" s="3"/>
      <c r="E273" s="206">
        <f>IF(SUM('Escalated Cost'!E273:M273)&gt;0,SUMIF('Escalated Cost'!E273:M273,"&gt;0",'Escalated Cost'!E273:M273)/COUNTIF('Escalated Cost'!E273:M273,"&gt;0"),0)</f>
        <v>0</v>
      </c>
      <c r="F273" s="3"/>
      <c r="G273" s="3"/>
      <c r="H273" s="3"/>
    </row>
    <row r="274" spans="1:8" ht="15">
      <c r="A274" s="3"/>
      <c r="B274" s="95" t="s">
        <v>47</v>
      </c>
      <c r="D274" s="3"/>
      <c r="E274" s="206">
        <f>IF(SUM('Escalated Cost'!E274:M274)&gt;0,SUMIF('Escalated Cost'!E274:M274,"&gt;0",'Escalated Cost'!E274:M274)/COUNTIF('Escalated Cost'!E274:M274,"&gt;0"),0)</f>
        <v>0</v>
      </c>
      <c r="F274" s="3"/>
      <c r="G274" s="3"/>
      <c r="H274" s="3"/>
    </row>
    <row r="275" spans="1:8" ht="15">
      <c r="A275" s="3"/>
      <c r="B275" s="95" t="s">
        <v>48</v>
      </c>
      <c r="D275" s="3"/>
      <c r="E275" s="206">
        <f>IF(SUM('Escalated Cost'!E275:M275)&gt;0,SUMIF('Escalated Cost'!E275:M275,"&gt;0",'Escalated Cost'!E275:M275)/COUNTIF('Escalated Cost'!E275:M275,"&gt;0"),0)</f>
        <v>0</v>
      </c>
      <c r="F275" s="3"/>
      <c r="G275" s="3"/>
      <c r="H275" s="3"/>
    </row>
    <row r="276" spans="1:8" ht="15">
      <c r="A276" s="3"/>
      <c r="B276" s="95" t="s">
        <v>49</v>
      </c>
      <c r="D276" s="3"/>
      <c r="E276" s="206">
        <f>IF(SUM('Escalated Cost'!E276:M276)&gt;0,SUMIF('Escalated Cost'!E276:M276,"&gt;0",'Escalated Cost'!E276:M276)/COUNTIF('Escalated Cost'!E276:M276,"&gt;0"),0)</f>
        <v>0</v>
      </c>
      <c r="F276" s="3"/>
      <c r="G276" s="3"/>
      <c r="H276" s="3"/>
    </row>
    <row r="277" spans="1:8" ht="15">
      <c r="A277" s="3"/>
      <c r="B277" s="95" t="s">
        <v>50</v>
      </c>
      <c r="D277" s="3"/>
      <c r="E277" s="206">
        <f>IF(SUM('Escalated Cost'!E277:M277)&gt;0,SUMIF('Escalated Cost'!E277:M277,"&gt;0",'Escalated Cost'!E277:M277)/COUNTIF('Escalated Cost'!E277:M277,"&gt;0"),0)</f>
        <v>0</v>
      </c>
      <c r="F277" s="3"/>
      <c r="G277" s="3"/>
      <c r="H277" s="3"/>
    </row>
    <row r="278" spans="1:8" ht="15">
      <c r="A278" s="3"/>
      <c r="B278" s="95"/>
      <c r="D278" s="3"/>
      <c r="E278" s="206">
        <f>IF(SUM('Escalated Cost'!E278:M278)&gt;0,SUMIF('Escalated Cost'!E278:M278,"&gt;0",'Escalated Cost'!E278:M278)/COUNTIF('Escalated Cost'!E278:M278,"&gt;0"),0)</f>
        <v>0</v>
      </c>
      <c r="F278" s="3"/>
      <c r="G278" s="3"/>
      <c r="H278" s="3"/>
    </row>
    <row r="279" spans="1:8" ht="15.75">
      <c r="A279" s="75">
        <v>5</v>
      </c>
      <c r="B279" s="94" t="s">
        <v>330</v>
      </c>
      <c r="D279" s="3"/>
      <c r="E279" s="206">
        <f>IF(SUM('Escalated Cost'!E279:M279)&gt;0,SUMIF('Escalated Cost'!E279:M279,"&gt;0",'Escalated Cost'!E279:M279)/COUNTIF('Escalated Cost'!E279:M279,"&gt;0"),0)</f>
        <v>0</v>
      </c>
      <c r="F279" s="3"/>
      <c r="G279" s="3"/>
      <c r="H279" s="3"/>
    </row>
    <row r="280" spans="1:8" ht="15">
      <c r="A280" s="3"/>
      <c r="B280" s="95" t="s">
        <v>826</v>
      </c>
      <c r="D280" s="3"/>
      <c r="E280" s="206">
        <f>IF(SUM('Escalated Cost'!E280:M280)&gt;0,SUMIF('Escalated Cost'!E280:M280,"&gt;0",'Escalated Cost'!E280:M280)/COUNTIF('Escalated Cost'!E280:M280,"&gt;0"),0)</f>
        <v>0</v>
      </c>
      <c r="F280" s="3"/>
      <c r="G280" s="3"/>
      <c r="H280" s="3"/>
    </row>
    <row r="281" spans="1:8" ht="15">
      <c r="A281" s="3"/>
      <c r="B281" s="95" t="s">
        <v>825</v>
      </c>
      <c r="D281" s="3"/>
      <c r="E281" s="206">
        <f>IF(SUM('Escalated Cost'!E281:M281)&gt;0,SUMIF('Escalated Cost'!E281:M281,"&gt;0",'Escalated Cost'!E281:M281)/COUNTIF('Escalated Cost'!E281:M281,"&gt;0"),0)</f>
        <v>0</v>
      </c>
      <c r="F281" s="3"/>
      <c r="G281" s="3"/>
      <c r="H281" s="3"/>
    </row>
    <row r="282" spans="1:8" ht="28.5">
      <c r="A282" s="3"/>
      <c r="B282" s="95" t="s">
        <v>828</v>
      </c>
      <c r="D282" s="3"/>
      <c r="E282" s="206">
        <f>IF(SUM('Escalated Cost'!E282:M282)&gt;0,SUMIF('Escalated Cost'!E282:M282,"&gt;0",'Escalated Cost'!E282:M282)/COUNTIF('Escalated Cost'!E282:M282,"&gt;0"),0)</f>
        <v>0</v>
      </c>
      <c r="F282" s="3"/>
      <c r="G282" s="3"/>
      <c r="H282" s="3"/>
    </row>
    <row r="283" spans="1:8" ht="15">
      <c r="A283" s="3"/>
      <c r="B283" s="95" t="s">
        <v>795</v>
      </c>
      <c r="D283" s="3"/>
      <c r="E283" s="206">
        <f>IF(SUM('Escalated Cost'!E283:M283)&gt;0,SUMIF('Escalated Cost'!E283:M283,"&gt;0",'Escalated Cost'!E283:M283)/COUNTIF('Escalated Cost'!E283:M283,"&gt;0"),0)</f>
        <v>0</v>
      </c>
      <c r="F283" s="3"/>
      <c r="G283" s="3"/>
      <c r="H283" s="3"/>
    </row>
    <row r="284" spans="1:8" ht="15">
      <c r="A284" s="3"/>
      <c r="B284" s="95" t="s">
        <v>796</v>
      </c>
      <c r="D284" s="3"/>
      <c r="E284" s="206">
        <f>IF(SUM('Escalated Cost'!E284:M284)&gt;0,SUMIF('Escalated Cost'!E284:M284,"&gt;0",'Escalated Cost'!E284:M284)/COUNTIF('Escalated Cost'!E284:M284,"&gt;0"),0)</f>
        <v>0</v>
      </c>
      <c r="F284" s="3"/>
      <c r="G284" s="3"/>
      <c r="H284" s="3"/>
    </row>
    <row r="285" spans="1:8" ht="15">
      <c r="A285" s="3"/>
      <c r="B285" s="95" t="s">
        <v>201</v>
      </c>
      <c r="D285" s="3"/>
      <c r="E285" s="206">
        <f>IF(SUM('Escalated Cost'!E285:M285)&gt;0,SUMIF('Escalated Cost'!E285:M285,"&gt;0",'Escalated Cost'!E285:M285)/COUNTIF('Escalated Cost'!E285:M285,"&gt;0"),0)</f>
        <v>0</v>
      </c>
      <c r="F285" s="3"/>
      <c r="G285" s="3"/>
      <c r="H285" s="3"/>
    </row>
    <row r="286" spans="1:8" ht="15">
      <c r="A286" s="3"/>
      <c r="B286" s="95" t="s">
        <v>202</v>
      </c>
      <c r="D286" s="3"/>
      <c r="E286" s="206">
        <f>IF(SUM('Escalated Cost'!E286:M286)&gt;0,SUMIF('Escalated Cost'!E286:M286,"&gt;0",'Escalated Cost'!E286:M286)/COUNTIF('Escalated Cost'!E286:M286,"&gt;0"),0)</f>
        <v>0</v>
      </c>
      <c r="F286" s="3"/>
      <c r="G286" s="3"/>
      <c r="H286" s="3"/>
    </row>
    <row r="287" spans="1:8" ht="15">
      <c r="A287" s="3"/>
      <c r="B287" s="95" t="s">
        <v>203</v>
      </c>
      <c r="D287" s="3"/>
      <c r="E287" s="206">
        <f>IF(SUM('Escalated Cost'!E287:M287)&gt;0,SUMIF('Escalated Cost'!E287:M287,"&gt;0",'Escalated Cost'!E287:M287)/COUNTIF('Escalated Cost'!E287:M287,"&gt;0"),0)</f>
        <v>0</v>
      </c>
      <c r="F287" s="3"/>
      <c r="G287" s="3"/>
      <c r="H287" s="3"/>
    </row>
    <row r="288" spans="1:8" ht="15">
      <c r="A288" s="3"/>
      <c r="B288" s="95" t="s">
        <v>59</v>
      </c>
      <c r="D288" s="3"/>
      <c r="E288" s="206">
        <f>IF(SUM('Escalated Cost'!E288:M288)&gt;0,SUMIF('Escalated Cost'!E288:M288,"&gt;0",'Escalated Cost'!E288:M288)/COUNTIF('Escalated Cost'!E288:M288,"&gt;0"),0)</f>
        <v>0</v>
      </c>
      <c r="F288" s="3"/>
      <c r="G288" s="3"/>
      <c r="H288" s="3"/>
    </row>
    <row r="289" spans="1:8" ht="15">
      <c r="A289" s="3"/>
      <c r="B289" s="95" t="s">
        <v>794</v>
      </c>
      <c r="D289" s="3"/>
      <c r="E289" s="206">
        <f>IF(SUM('Escalated Cost'!E289:M289)&gt;0,SUMIF('Escalated Cost'!E289:M289,"&gt;0",'Escalated Cost'!E289:M289)/COUNTIF('Escalated Cost'!E289:M289,"&gt;0"),0)</f>
        <v>0</v>
      </c>
      <c r="F289" s="3"/>
      <c r="G289" s="3"/>
      <c r="H289" s="3"/>
    </row>
    <row r="290" spans="1:8" ht="15">
      <c r="A290" s="3"/>
      <c r="B290" s="95"/>
      <c r="D290" s="3"/>
      <c r="E290" s="206">
        <f>IF(SUM('Escalated Cost'!E290:M290)&gt;0,SUMIF('Escalated Cost'!E290:M290,"&gt;0",'Escalated Cost'!E290:M290)/COUNTIF('Escalated Cost'!E290:M290,"&gt;0"),0)</f>
        <v>0</v>
      </c>
      <c r="F290" s="3"/>
      <c r="G290" s="3"/>
      <c r="H290" s="3"/>
    </row>
    <row r="291" spans="1:8" ht="15.75">
      <c r="A291" s="90">
        <v>6</v>
      </c>
      <c r="B291" s="94" t="s">
        <v>331</v>
      </c>
      <c r="D291" s="3"/>
      <c r="E291" s="206">
        <f>IF(SUM('Escalated Cost'!E291:M291)&gt;0,SUMIF('Escalated Cost'!E291:M291,"&gt;0",'Escalated Cost'!E291:M291)/COUNTIF('Escalated Cost'!E291:M291,"&gt;0"),0)</f>
        <v>0</v>
      </c>
      <c r="F291" s="3"/>
      <c r="G291" s="3"/>
      <c r="H291" s="3"/>
    </row>
    <row r="292" spans="1:8" ht="15">
      <c r="A292" s="3"/>
      <c r="B292" s="95" t="s">
        <v>46</v>
      </c>
      <c r="D292" s="3"/>
      <c r="E292" s="206">
        <f>IF(SUM('Escalated Cost'!E292:M292)&gt;0,SUMIF('Escalated Cost'!E292:M292,"&gt;0",'Escalated Cost'!E292:M292)/COUNTIF('Escalated Cost'!E292:M292,"&gt;0"),0)</f>
        <v>0</v>
      </c>
      <c r="F292" s="3"/>
      <c r="G292" s="3"/>
      <c r="H292" s="3"/>
    </row>
    <row r="293" spans="1:8" ht="15">
      <c r="A293" s="3"/>
      <c r="B293" s="95" t="s">
        <v>46</v>
      </c>
      <c r="D293" s="3"/>
      <c r="E293" s="206">
        <f>IF(SUM('Escalated Cost'!E293:M293)&gt;0,SUMIF('Escalated Cost'!E293:M293,"&gt;0",'Escalated Cost'!E293:M293)/COUNTIF('Escalated Cost'!E293:M293,"&gt;0"),0)</f>
        <v>0</v>
      </c>
      <c r="F293" s="3"/>
      <c r="G293" s="3"/>
      <c r="H293" s="3"/>
    </row>
    <row r="294" spans="1:8" ht="15">
      <c r="A294" s="3"/>
      <c r="B294" s="95" t="s">
        <v>753</v>
      </c>
      <c r="D294" s="3"/>
      <c r="E294" s="206">
        <f>IF(SUM('Escalated Cost'!E294:M294)&gt;0,SUMIF('Escalated Cost'!E294:M294,"&gt;0",'Escalated Cost'!E294:M294)/COUNTIF('Escalated Cost'!E294:M294,"&gt;0"),0)</f>
        <v>0</v>
      </c>
      <c r="F294" s="3"/>
      <c r="G294" s="3"/>
      <c r="H294" s="3"/>
    </row>
    <row r="295" spans="1:8" ht="15">
      <c r="A295" s="3"/>
      <c r="B295" s="95" t="s">
        <v>827</v>
      </c>
      <c r="D295" s="3"/>
      <c r="E295" s="206">
        <f>IF(SUM('Escalated Cost'!E295:M295)&gt;0,SUMIF('Escalated Cost'!E295:M295,"&gt;0",'Escalated Cost'!E295:M295)/COUNTIF('Escalated Cost'!E295:M295,"&gt;0"),0)</f>
        <v>0</v>
      </c>
      <c r="F295" s="3"/>
      <c r="G295" s="3"/>
      <c r="H295" s="3"/>
    </row>
    <row r="296" spans="1:8" ht="15">
      <c r="A296" s="3"/>
      <c r="B296" s="95" t="s">
        <v>731</v>
      </c>
      <c r="D296" s="3"/>
      <c r="E296" s="206">
        <f>IF(SUM('Escalated Cost'!E296:M296)&gt;0,SUMIF('Escalated Cost'!E296:M296,"&gt;0",'Escalated Cost'!E296:M296)/COUNTIF('Escalated Cost'!E296:M296,"&gt;0"),0)</f>
        <v>0</v>
      </c>
      <c r="F296" s="3"/>
      <c r="G296" s="3"/>
      <c r="H296" s="3"/>
    </row>
    <row r="297" spans="1:8" ht="15">
      <c r="A297" s="3"/>
      <c r="B297" s="95" t="s">
        <v>50</v>
      </c>
      <c r="D297" s="3"/>
      <c r="E297" s="206">
        <f>IF(SUM('Escalated Cost'!E297:M297)&gt;0,SUMIF('Escalated Cost'!E297:M297,"&gt;0",'Escalated Cost'!E297:M297)/COUNTIF('Escalated Cost'!E297:M297,"&gt;0"),0)</f>
        <v>0</v>
      </c>
      <c r="F297" s="3"/>
      <c r="G297" s="3"/>
      <c r="H297" s="3"/>
    </row>
    <row r="298" spans="1:8" ht="15">
      <c r="A298" s="3"/>
      <c r="B298" s="95"/>
      <c r="D298" s="3"/>
      <c r="E298" s="206">
        <f>IF(SUM('Escalated Cost'!E298:M298)&gt;0,SUMIF('Escalated Cost'!E298:M298,"&gt;0",'Escalated Cost'!E298:M298)/COUNTIF('Escalated Cost'!E298:M298,"&gt;0"),0)</f>
        <v>0</v>
      </c>
      <c r="F298" s="3"/>
      <c r="G298" s="3"/>
      <c r="H298" s="3"/>
    </row>
    <row r="299" spans="1:8" ht="15.75">
      <c r="A299" s="90">
        <v>7</v>
      </c>
      <c r="B299" s="94" t="s">
        <v>61</v>
      </c>
      <c r="D299" s="3"/>
      <c r="E299" s="206">
        <f>IF(SUM('Escalated Cost'!E299:M299)&gt;0,SUMIF('Escalated Cost'!E299:M299,"&gt;0",'Escalated Cost'!E299:M299)/COUNTIF('Escalated Cost'!E299:M299,"&gt;0"),0)</f>
        <v>0</v>
      </c>
      <c r="F299" s="3"/>
      <c r="G299" s="3"/>
      <c r="H299" s="3"/>
    </row>
    <row r="300" spans="1:8" ht="15">
      <c r="A300" s="100" t="s">
        <v>8</v>
      </c>
      <c r="B300" s="95" t="s">
        <v>830</v>
      </c>
      <c r="D300" s="3"/>
      <c r="E300" s="206">
        <f>IF(SUM('Escalated Cost'!E300:M300)&gt;0,SUMIF('Escalated Cost'!E300:M300,"&gt;0",'Escalated Cost'!E300:M300)/COUNTIF('Escalated Cost'!E300:M300,"&gt;0"),0)</f>
        <v>0</v>
      </c>
      <c r="F300" s="3"/>
      <c r="G300" s="3"/>
      <c r="H300" s="3"/>
    </row>
    <row r="301" spans="1:8" ht="15">
      <c r="A301" s="100" t="s">
        <v>11</v>
      </c>
      <c r="B301" s="95" t="s">
        <v>831</v>
      </c>
      <c r="D301" s="3"/>
      <c r="E301" s="206">
        <f>IF(SUM('Escalated Cost'!E301:M301)&gt;0,SUMIF('Escalated Cost'!E301:M301,"&gt;0",'Escalated Cost'!E301:M301)/COUNTIF('Escalated Cost'!E301:M301,"&gt;0"),0)</f>
        <v>0</v>
      </c>
      <c r="F301" s="3"/>
      <c r="G301" s="3"/>
      <c r="H301" s="3"/>
    </row>
    <row r="302" spans="1:8" ht="28.5">
      <c r="A302" s="100" t="s">
        <v>13</v>
      </c>
      <c r="B302" s="95" t="s">
        <v>64</v>
      </c>
      <c r="D302" s="3"/>
      <c r="E302" s="206">
        <f>IF(SUM('Escalated Cost'!E302:M302)&gt;0,SUMIF('Escalated Cost'!E302:M302,"&gt;0",'Escalated Cost'!E302:M302)/COUNTIF('Escalated Cost'!E302:M302,"&gt;0"),0)</f>
        <v>0</v>
      </c>
      <c r="F302" s="3"/>
      <c r="G302" s="3"/>
      <c r="H302" s="3"/>
    </row>
    <row r="303" spans="1:8" ht="28.5">
      <c r="A303" s="100" t="s">
        <v>19</v>
      </c>
      <c r="B303" s="95" t="s">
        <v>65</v>
      </c>
      <c r="D303" s="3"/>
      <c r="E303" s="206">
        <f>IF(SUM('Escalated Cost'!E303:M303)&gt;0,SUMIF('Escalated Cost'!E303:M303,"&gt;0",'Escalated Cost'!E303:M303)/COUNTIF('Escalated Cost'!E303:M303,"&gt;0"),0)</f>
        <v>0</v>
      </c>
      <c r="F303" s="3"/>
      <c r="G303" s="3"/>
      <c r="H303" s="3"/>
    </row>
    <row r="304" spans="1:8" ht="15">
      <c r="A304" s="100" t="s">
        <v>21</v>
      </c>
      <c r="B304" s="95" t="s">
        <v>829</v>
      </c>
      <c r="D304" s="3"/>
      <c r="E304" s="206">
        <f>IF(SUM('Escalated Cost'!E304:M304)&gt;0,SUMIF('Escalated Cost'!E304:M304,"&gt;0",'Escalated Cost'!E304:M304)/COUNTIF('Escalated Cost'!E304:M304,"&gt;0"),0)</f>
        <v>0</v>
      </c>
      <c r="F304" s="3"/>
      <c r="G304" s="3"/>
      <c r="H304" s="3"/>
    </row>
    <row r="305" spans="1:8" ht="15">
      <c r="A305" s="100" t="s">
        <v>23</v>
      </c>
      <c r="B305" s="95" t="s">
        <v>834</v>
      </c>
      <c r="D305" s="3"/>
      <c r="E305" s="206">
        <f>IF(SUM('Escalated Cost'!E305:M305)&gt;0,SUMIF('Escalated Cost'!E305:M305,"&gt;0",'Escalated Cost'!E305:M305)/COUNTIF('Escalated Cost'!E305:M305,"&gt;0"),0)</f>
        <v>0</v>
      </c>
      <c r="F305" s="3"/>
      <c r="G305" s="3"/>
      <c r="H305" s="3"/>
    </row>
    <row r="306" spans="1:8" ht="15">
      <c r="A306" s="100" t="s">
        <v>25</v>
      </c>
      <c r="B306" s="95" t="s">
        <v>835</v>
      </c>
      <c r="D306" s="3"/>
      <c r="E306" s="206">
        <f>IF(SUM('Escalated Cost'!E306:M306)&gt;0,SUMIF('Escalated Cost'!E306:M306,"&gt;0",'Escalated Cost'!E306:M306)/COUNTIF('Escalated Cost'!E306:M306,"&gt;0"),0)</f>
        <v>0</v>
      </c>
      <c r="F306" s="3"/>
      <c r="G306" s="3"/>
      <c r="H306" s="3"/>
    </row>
    <row r="307" spans="1:8" ht="15">
      <c r="A307" s="100" t="s">
        <v>42</v>
      </c>
      <c r="B307" s="95" t="s">
        <v>836</v>
      </c>
      <c r="D307" s="3"/>
      <c r="E307" s="206">
        <f>IF(SUM('Escalated Cost'!E307:M307)&gt;0,SUMIF('Escalated Cost'!E307:M307,"&gt;0",'Escalated Cost'!E307:M307)/COUNTIF('Escalated Cost'!E307:M307,"&gt;0"),0)</f>
        <v>0</v>
      </c>
      <c r="F307" s="3"/>
      <c r="G307" s="3"/>
      <c r="H307" s="3"/>
    </row>
    <row r="308" spans="1:8" ht="14.25" customHeight="1">
      <c r="A308" s="100" t="s">
        <v>27</v>
      </c>
      <c r="B308" s="95" t="s">
        <v>833</v>
      </c>
      <c r="D308" s="3"/>
      <c r="E308" s="206">
        <f>IF(SUM('Escalated Cost'!E308:M308)&gt;0,SUMIF('Escalated Cost'!E308:M308,"&gt;0",'Escalated Cost'!E308:M308)/COUNTIF('Escalated Cost'!E308:M308,"&gt;0"),0)</f>
        <v>0</v>
      </c>
      <c r="F308" s="3"/>
      <c r="G308" s="3"/>
      <c r="H308" s="3"/>
    </row>
    <row r="309" spans="1:8" ht="15">
      <c r="A309" s="100" t="s">
        <v>29</v>
      </c>
      <c r="B309" s="95" t="s">
        <v>837</v>
      </c>
      <c r="D309" s="3"/>
      <c r="E309" s="206">
        <f>IF(SUM('Escalated Cost'!E309:M309)&gt;0,SUMIF('Escalated Cost'!E309:M309,"&gt;0",'Escalated Cost'!E309:M309)/COUNTIF('Escalated Cost'!E309:M309,"&gt;0"),0)</f>
        <v>0</v>
      </c>
      <c r="F309" s="3"/>
      <c r="G309" s="3"/>
      <c r="H309" s="3"/>
    </row>
    <row r="310" spans="1:8" ht="15">
      <c r="A310" s="100" t="s">
        <v>31</v>
      </c>
      <c r="B310" s="95" t="s">
        <v>832</v>
      </c>
      <c r="D310" s="3"/>
      <c r="E310" s="206">
        <f>IF(SUM('Escalated Cost'!E310:M310)&gt;0,SUMIF('Escalated Cost'!E310:M310,"&gt;0",'Escalated Cost'!E310:M310)/COUNTIF('Escalated Cost'!E310:M310,"&gt;0"),0)</f>
        <v>0</v>
      </c>
      <c r="F310" s="3"/>
      <c r="G310" s="3"/>
      <c r="H310" s="3"/>
    </row>
    <row r="311" spans="1:8" ht="15">
      <c r="A311" s="100" t="s">
        <v>33</v>
      </c>
      <c r="B311" s="95" t="s">
        <v>71</v>
      </c>
      <c r="D311" s="3"/>
      <c r="E311" s="206">
        <f>IF(SUM('Escalated Cost'!E311:M311)&gt;0,SUMIF('Escalated Cost'!E311:M311,"&gt;0",'Escalated Cost'!E311:M311)/COUNTIF('Escalated Cost'!E311:M311,"&gt;0"),0)</f>
        <v>0</v>
      </c>
      <c r="F311" s="3"/>
      <c r="G311" s="3"/>
      <c r="H311" s="3"/>
    </row>
    <row r="312" spans="1:8" ht="15">
      <c r="A312" s="100"/>
      <c r="B312" s="95"/>
      <c r="D312" s="3"/>
      <c r="E312" s="206">
        <f>IF(SUM('Escalated Cost'!E312:M312)&gt;0,SUMIF('Escalated Cost'!E312:M312,"&gt;0",'Escalated Cost'!E312:M312)/COUNTIF('Escalated Cost'!E312:M312,"&gt;0"),0)</f>
        <v>0</v>
      </c>
      <c r="F312" s="3"/>
      <c r="G312" s="3"/>
      <c r="H312" s="3"/>
    </row>
    <row r="313" spans="1:8" ht="15.75">
      <c r="A313" s="90">
        <v>8</v>
      </c>
      <c r="B313" s="94" t="s">
        <v>72</v>
      </c>
      <c r="D313" s="3"/>
      <c r="E313" s="206">
        <f>IF(SUM('Escalated Cost'!E313:M313)&gt;0,SUMIF('Escalated Cost'!E313:M313,"&gt;0",'Escalated Cost'!E313:M313)/COUNTIF('Escalated Cost'!E313:M313,"&gt;0"),0)</f>
        <v>0</v>
      </c>
      <c r="F313" s="3"/>
      <c r="G313" s="3"/>
      <c r="H313" s="3"/>
    </row>
    <row r="314" spans="1:8" ht="15">
      <c r="A314" s="100" t="s">
        <v>8</v>
      </c>
      <c r="B314" s="95" t="s">
        <v>45</v>
      </c>
      <c r="D314" s="3"/>
      <c r="E314" s="206">
        <f>IF(SUM('Escalated Cost'!E314:M314)&gt;0,SUMIF('Escalated Cost'!E314:M314,"&gt;0",'Escalated Cost'!E314:M314)/COUNTIF('Escalated Cost'!E314:M314,"&gt;0"),0)</f>
        <v>0</v>
      </c>
      <c r="F314" s="3"/>
      <c r="G314" s="3"/>
      <c r="H314" s="3"/>
    </row>
    <row r="315" spans="1:8" ht="15">
      <c r="A315" s="100" t="s">
        <v>11</v>
      </c>
      <c r="B315" s="95" t="s">
        <v>46</v>
      </c>
      <c r="D315" s="3"/>
      <c r="E315" s="206">
        <f>IF(SUM('Escalated Cost'!E315:M315)&gt;0,SUMIF('Escalated Cost'!E315:M315,"&gt;0",'Escalated Cost'!E315:M315)/COUNTIF('Escalated Cost'!E315:M315,"&gt;0"),0)</f>
        <v>0</v>
      </c>
      <c r="F315" s="3"/>
      <c r="G315" s="3"/>
      <c r="H315" s="3"/>
    </row>
    <row r="316" spans="1:8" ht="15">
      <c r="A316" s="100" t="s">
        <v>13</v>
      </c>
      <c r="B316" s="95" t="s">
        <v>47</v>
      </c>
      <c r="D316" s="3"/>
      <c r="E316" s="206">
        <f>IF(SUM('Escalated Cost'!E316:M316)&gt;0,SUMIF('Escalated Cost'!E316:M316,"&gt;0",'Escalated Cost'!E316:M316)/COUNTIF('Escalated Cost'!E316:M316,"&gt;0"),0)</f>
        <v>0</v>
      </c>
      <c r="F316" s="3"/>
      <c r="G316" s="3"/>
      <c r="H316" s="3"/>
    </row>
    <row r="317" spans="1:8" ht="15">
      <c r="A317" s="100" t="s">
        <v>19</v>
      </c>
      <c r="B317" s="95" t="s">
        <v>73</v>
      </c>
      <c r="D317" s="3"/>
      <c r="E317" s="206">
        <f>IF(SUM('Escalated Cost'!E317:M317)&gt;0,SUMIF('Escalated Cost'!E317:M317,"&gt;0",'Escalated Cost'!E317:M317)/COUNTIF('Escalated Cost'!E317:M317,"&gt;0"),0)</f>
        <v>0</v>
      </c>
      <c r="F317" s="3"/>
      <c r="G317" s="3"/>
      <c r="H317" s="3"/>
    </row>
    <row r="318" spans="1:8" ht="18.75" customHeight="1">
      <c r="A318" s="100"/>
      <c r="B318" s="95"/>
      <c r="D318" s="3"/>
      <c r="E318" s="206"/>
      <c r="F318" s="3"/>
      <c r="G318" s="3"/>
      <c r="H318" s="3"/>
    </row>
    <row r="319" spans="1:8" ht="15.75">
      <c r="A319" s="90">
        <v>9</v>
      </c>
      <c r="B319" s="94" t="s">
        <v>74</v>
      </c>
      <c r="D319" s="3"/>
      <c r="E319" s="206"/>
      <c r="F319" s="3"/>
      <c r="G319" s="3"/>
      <c r="H319" s="3"/>
    </row>
    <row r="320" spans="1:8" ht="15">
      <c r="A320" s="100" t="s">
        <v>8</v>
      </c>
      <c r="B320" s="95" t="s">
        <v>75</v>
      </c>
      <c r="D320" s="3"/>
      <c r="E320" s="206"/>
      <c r="F320" s="3"/>
      <c r="G320" s="3"/>
      <c r="H320" s="3"/>
    </row>
    <row r="321" spans="1:8" ht="15" outlineLevel="1">
      <c r="A321" s="3"/>
      <c r="B321" s="96" t="s">
        <v>77</v>
      </c>
      <c r="D321" s="3"/>
      <c r="E321" s="206">
        <f>IF(SUM('Escalated Cost'!E321:M321)&gt;0,SUMIF('Escalated Cost'!E321:M321,"&gt;0",'Escalated Cost'!E321:M321)/COUNTIF('Escalated Cost'!E321:M321,"&gt;0"),0)</f>
        <v>0</v>
      </c>
      <c r="F321" s="3"/>
      <c r="G321" s="3"/>
      <c r="H321" s="3"/>
    </row>
    <row r="322" spans="1:8" ht="15" outlineLevel="1">
      <c r="A322" s="3"/>
      <c r="B322" s="96" t="s">
        <v>79</v>
      </c>
      <c r="D322" s="3"/>
      <c r="E322" s="206">
        <f>IF(SUM('Escalated Cost'!E322:M322)&gt;0,SUMIF('Escalated Cost'!E322:M322,"&gt;0",'Escalated Cost'!E322:M322)/COUNTIF('Escalated Cost'!E322:M322,"&gt;0"),0)</f>
        <v>0</v>
      </c>
      <c r="F322" s="3"/>
      <c r="G322" s="3"/>
      <c r="H322" s="3"/>
    </row>
    <row r="323" spans="1:8" ht="15" outlineLevel="1">
      <c r="A323" s="3"/>
      <c r="B323" s="96" t="s">
        <v>81</v>
      </c>
      <c r="D323" s="3"/>
      <c r="E323" s="206">
        <f>IF(SUM('Escalated Cost'!E323:M323)&gt;0,SUMIF('Escalated Cost'!E323:M323,"&gt;0",'Escalated Cost'!E323:M323)/COUNTIF('Escalated Cost'!E323:M323,"&gt;0"),0)</f>
        <v>0</v>
      </c>
      <c r="F323" s="3"/>
      <c r="G323" s="3"/>
      <c r="H323" s="3"/>
    </row>
    <row r="324" spans="1:8" ht="63.75" outlineLevel="1">
      <c r="A324" s="3"/>
      <c r="B324" s="96" t="s">
        <v>324</v>
      </c>
      <c r="D324" s="3"/>
      <c r="E324" s="206">
        <f>IF(SUM('Escalated Cost'!E324:M324)&gt;0,SUMIF('Escalated Cost'!E324:M324,"&gt;0",'Escalated Cost'!E324:M324)/COUNTIF('Escalated Cost'!E324:M324,"&gt;0"),0)</f>
        <v>0</v>
      </c>
      <c r="F324" s="3"/>
      <c r="G324" s="3"/>
      <c r="H324" s="3"/>
    </row>
    <row r="325" spans="1:8" ht="15">
      <c r="A325" s="100" t="s">
        <v>11</v>
      </c>
      <c r="B325" s="95" t="s">
        <v>84</v>
      </c>
      <c r="D325" s="3"/>
      <c r="E325" s="206"/>
      <c r="F325" s="3"/>
      <c r="G325" s="3"/>
      <c r="H325" s="3"/>
    </row>
    <row r="326" spans="1:8" ht="15" outlineLevel="1">
      <c r="A326" s="3"/>
      <c r="B326" s="96" t="s">
        <v>85</v>
      </c>
      <c r="D326" s="3"/>
      <c r="E326" s="206">
        <f>IF(SUM('Escalated Cost'!E326:M326)&gt;0,SUMIF('Escalated Cost'!E326:M326,"&gt;0",'Escalated Cost'!E326:M326)/COUNTIF('Escalated Cost'!E326:M326,"&gt;0"),0)</f>
        <v>0</v>
      </c>
      <c r="F326" s="3"/>
      <c r="G326" s="3"/>
      <c r="H326" s="3"/>
    </row>
    <row r="327" spans="1:8" ht="15" outlineLevel="1">
      <c r="A327" s="3"/>
      <c r="B327" s="96" t="s">
        <v>86</v>
      </c>
      <c r="D327" s="3"/>
      <c r="E327" s="206">
        <f>IF(SUM('Escalated Cost'!E327:M327)&gt;0,SUMIF('Escalated Cost'!E327:M327,"&gt;0",'Escalated Cost'!E327:M327)/COUNTIF('Escalated Cost'!E327:M327,"&gt;0"),0)</f>
        <v>0</v>
      </c>
      <c r="F327" s="3"/>
      <c r="G327" s="3"/>
      <c r="H327" s="3"/>
    </row>
    <row r="328" spans="1:8" ht="15" outlineLevel="1">
      <c r="A328" s="3"/>
      <c r="B328" s="96" t="s">
        <v>87</v>
      </c>
      <c r="D328" s="3"/>
      <c r="E328" s="206">
        <f>IF(SUM('Escalated Cost'!E328:M328)&gt;0,SUMIF('Escalated Cost'!E328:M328,"&gt;0",'Escalated Cost'!E328:M328)/COUNTIF('Escalated Cost'!E328:M328,"&gt;0"),0)</f>
        <v>0</v>
      </c>
      <c r="F328" s="3"/>
      <c r="G328" s="3"/>
      <c r="H328" s="3"/>
    </row>
    <row r="329" spans="1:8" ht="15" outlineLevel="1">
      <c r="A329" s="3"/>
      <c r="B329" s="96" t="s">
        <v>88</v>
      </c>
      <c r="D329" s="3"/>
      <c r="E329" s="206">
        <f>IF(SUM('Escalated Cost'!E329:M329)&gt;0,SUMIF('Escalated Cost'!E329:M329,"&gt;0",'Escalated Cost'!E329:M329)/COUNTIF('Escalated Cost'!E329:M329,"&gt;0"),0)</f>
        <v>0</v>
      </c>
      <c r="F329" s="3"/>
      <c r="G329" s="3"/>
      <c r="H329" s="3"/>
    </row>
    <row r="330" spans="1:8" ht="15" outlineLevel="1">
      <c r="A330" s="3"/>
      <c r="B330" s="96" t="s">
        <v>90</v>
      </c>
      <c r="D330" s="3"/>
      <c r="E330" s="206">
        <f>IF(SUM('Escalated Cost'!E330:M330)&gt;0,SUMIF('Escalated Cost'!E330:M330,"&gt;0",'Escalated Cost'!E330:M330)/COUNTIF('Escalated Cost'!E330:M330,"&gt;0"),0)</f>
        <v>0</v>
      </c>
      <c r="F330" s="3"/>
      <c r="G330" s="3"/>
      <c r="H330" s="3"/>
    </row>
    <row r="331" spans="1:8" ht="15" outlineLevel="1">
      <c r="A331" s="3"/>
      <c r="B331" s="96" t="s">
        <v>92</v>
      </c>
      <c r="D331" s="3"/>
      <c r="E331" s="206">
        <f>IF(SUM('Escalated Cost'!E331:M331)&gt;0,SUMIF('Escalated Cost'!E331:M331,"&gt;0",'Escalated Cost'!E331:M331)/COUNTIF('Escalated Cost'!E331:M331,"&gt;0"),0)</f>
        <v>0</v>
      </c>
      <c r="F331" s="3"/>
      <c r="G331" s="3"/>
      <c r="H331" s="3"/>
    </row>
    <row r="332" spans="1:8" ht="15">
      <c r="A332" s="100" t="s">
        <v>13</v>
      </c>
      <c r="B332" s="95" t="s">
        <v>93</v>
      </c>
      <c r="D332" s="3"/>
      <c r="E332" s="206"/>
      <c r="F332" s="3"/>
      <c r="G332" s="3"/>
      <c r="H332" s="3"/>
    </row>
    <row r="333" spans="1:8" ht="15" outlineLevel="1">
      <c r="A333" s="3"/>
      <c r="B333" s="96" t="s">
        <v>94</v>
      </c>
      <c r="D333" s="3"/>
      <c r="E333" s="206">
        <f>IF(SUM('Escalated Cost'!E333:M333)&gt;0,SUMIF('Escalated Cost'!E333:M333,"&gt;0",'Escalated Cost'!E333:M333)/COUNTIF('Escalated Cost'!E333:M333,"&gt;0"),0)</f>
        <v>0</v>
      </c>
      <c r="F333" s="3"/>
      <c r="G333" s="3"/>
      <c r="H333" s="3"/>
    </row>
    <row r="334" spans="1:8" ht="15" outlineLevel="1">
      <c r="A334" s="3"/>
      <c r="B334" s="96" t="s">
        <v>95</v>
      </c>
      <c r="D334" s="3"/>
      <c r="E334" s="206">
        <f>IF(SUM('Escalated Cost'!E334:M334)&gt;0,SUMIF('Escalated Cost'!E334:M334,"&gt;0",'Escalated Cost'!E334:M334)/COUNTIF('Escalated Cost'!E334:M334,"&gt;0"),0)</f>
        <v>0</v>
      </c>
      <c r="F334" s="3"/>
      <c r="G334" s="3"/>
      <c r="H334" s="3"/>
    </row>
    <row r="335" spans="1:8" ht="15" outlineLevel="1">
      <c r="A335" s="3"/>
      <c r="B335" s="96" t="s">
        <v>96</v>
      </c>
      <c r="D335" s="3"/>
      <c r="E335" s="206">
        <f>IF(SUM('Escalated Cost'!E335:M335)&gt;0,SUMIF('Escalated Cost'!E335:M335,"&gt;0",'Escalated Cost'!E335:M335)/COUNTIF('Escalated Cost'!E335:M335,"&gt;0"),0)</f>
        <v>0</v>
      </c>
      <c r="F335" s="3"/>
      <c r="G335" s="3"/>
      <c r="H335" s="3"/>
    </row>
    <row r="336" spans="1:8" ht="15" outlineLevel="1">
      <c r="A336" s="3"/>
      <c r="B336" s="96" t="s">
        <v>97</v>
      </c>
      <c r="D336" s="3"/>
      <c r="E336" s="206">
        <f>IF(SUM('Escalated Cost'!E336:M336)&gt;0,SUMIF('Escalated Cost'!E336:M336,"&gt;0",'Escalated Cost'!E336:M336)/COUNTIF('Escalated Cost'!E336:M336,"&gt;0"),0)</f>
        <v>0</v>
      </c>
      <c r="F336" s="3"/>
      <c r="G336" s="3"/>
      <c r="H336" s="3"/>
    </row>
    <row r="337" spans="1:8" ht="15">
      <c r="A337" s="100" t="s">
        <v>19</v>
      </c>
      <c r="B337" s="95" t="s">
        <v>98</v>
      </c>
      <c r="D337" s="3"/>
      <c r="E337" s="206">
        <f>IF(SUM('Escalated Cost'!E337:M337)&gt;0,SUMIF('Escalated Cost'!E337:M337,"&gt;0",'Escalated Cost'!E337:M337)/COUNTIF('Escalated Cost'!E337:M337,"&gt;0"),0)</f>
        <v>0</v>
      </c>
      <c r="F337" s="3"/>
      <c r="G337" s="3"/>
      <c r="H337" s="3"/>
    </row>
    <row r="338" spans="1:8" ht="15">
      <c r="A338" s="100" t="s">
        <v>21</v>
      </c>
      <c r="B338" s="95" t="s">
        <v>99</v>
      </c>
      <c r="D338" s="3"/>
      <c r="E338" s="206">
        <f>IF(SUM('Escalated Cost'!E338:M338)&gt;0,SUMIF('Escalated Cost'!E338:M338,"&gt;0",'Escalated Cost'!E338:M338)/COUNTIF('Escalated Cost'!E338:M338,"&gt;0"),0)</f>
        <v>0</v>
      </c>
      <c r="F338" s="3"/>
      <c r="G338" s="3"/>
      <c r="H338" s="3"/>
    </row>
    <row r="339" spans="1:8" ht="15">
      <c r="A339" s="100" t="s">
        <v>23</v>
      </c>
      <c r="B339" s="95" t="s">
        <v>207</v>
      </c>
      <c r="D339" s="3"/>
      <c r="E339" s="206">
        <f>IF(SUM('Escalated Cost'!E339:M339)&gt;0,SUMIF('Escalated Cost'!E339:M339,"&gt;0",'Escalated Cost'!E339:M339)/COUNTIF('Escalated Cost'!E339:M339,"&gt;0"),0)</f>
        <v>0</v>
      </c>
      <c r="F339" s="3"/>
      <c r="G339" s="3"/>
      <c r="H339" s="3"/>
    </row>
    <row r="340" spans="1:8" ht="15">
      <c r="A340" s="100" t="s">
        <v>25</v>
      </c>
      <c r="B340" s="95" t="s">
        <v>101</v>
      </c>
      <c r="D340" s="3"/>
      <c r="E340" s="206"/>
      <c r="F340" s="3"/>
      <c r="G340" s="3"/>
      <c r="H340" s="3"/>
    </row>
    <row r="341" spans="1:8" ht="15" outlineLevel="1">
      <c r="A341" s="101"/>
      <c r="B341" s="96" t="s">
        <v>102</v>
      </c>
      <c r="D341" s="3"/>
      <c r="E341" s="206">
        <f>IF(SUM('Escalated Cost'!E341:M341)&gt;0,SUMIF('Escalated Cost'!E341:M341,"&gt;0",'Escalated Cost'!E341:M341)/COUNTIF('Escalated Cost'!E341:M341,"&gt;0"),0)</f>
        <v>0</v>
      </c>
      <c r="F341" s="3"/>
      <c r="G341" s="3"/>
      <c r="H341" s="3"/>
    </row>
    <row r="342" spans="1:8" ht="15" outlineLevel="1">
      <c r="A342" s="101"/>
      <c r="B342" s="96" t="s">
        <v>104</v>
      </c>
      <c r="D342" s="3"/>
      <c r="E342" s="206">
        <f>IF(SUM('Escalated Cost'!E342:M342)&gt;0,SUMIF('Escalated Cost'!E342:M342,"&gt;0",'Escalated Cost'!E342:M342)/COUNTIF('Escalated Cost'!E342:M342,"&gt;0"),0)</f>
        <v>0</v>
      </c>
      <c r="F342" s="3"/>
      <c r="G342" s="3"/>
      <c r="H342" s="3"/>
    </row>
    <row r="343" spans="1:8" ht="15" outlineLevel="1">
      <c r="A343" s="101"/>
      <c r="B343" s="96" t="s">
        <v>105</v>
      </c>
      <c r="D343" s="3"/>
      <c r="E343" s="206">
        <f>IF(SUM('Escalated Cost'!E343:M343)&gt;0,SUMIF('Escalated Cost'!E343:M343,"&gt;0",'Escalated Cost'!E343:M343)/COUNTIF('Escalated Cost'!E343:M343,"&gt;0"),0)</f>
        <v>0</v>
      </c>
      <c r="F343" s="3"/>
      <c r="G343" s="3"/>
      <c r="H343" s="3"/>
    </row>
    <row r="344" spans="1:8" ht="15" outlineLevel="1">
      <c r="A344" s="101"/>
      <c r="B344" s="96" t="s">
        <v>106</v>
      </c>
      <c r="D344" s="3"/>
      <c r="E344" s="206">
        <f>IF(SUM('Escalated Cost'!E344:M344)&gt;0,SUMIF('Escalated Cost'!E344:M344,"&gt;0",'Escalated Cost'!E344:M344)/COUNTIF('Escalated Cost'!E344:M344,"&gt;0"),0)</f>
        <v>0</v>
      </c>
      <c r="F344" s="3"/>
      <c r="G344" s="3"/>
      <c r="H344" s="3"/>
    </row>
    <row r="345" spans="1:8" ht="15" outlineLevel="1">
      <c r="A345" s="101"/>
      <c r="B345" s="96" t="s">
        <v>107</v>
      </c>
      <c r="D345" s="3"/>
      <c r="E345" s="206">
        <f>IF(SUM('Escalated Cost'!E345:M345)&gt;0,SUMIF('Escalated Cost'!E345:M345,"&gt;0",'Escalated Cost'!E345:M345)/COUNTIF('Escalated Cost'!E345:M345,"&gt;0"),0)</f>
        <v>0</v>
      </c>
      <c r="F345" s="3"/>
      <c r="G345" s="3"/>
      <c r="H345" s="3"/>
    </row>
    <row r="346" spans="1:8" ht="15" outlineLevel="1">
      <c r="A346" s="101"/>
      <c r="B346" s="96" t="s">
        <v>108</v>
      </c>
      <c r="D346" s="3"/>
      <c r="E346" s="206">
        <f>IF(SUM('Escalated Cost'!E346:M346)&gt;0,SUMIF('Escalated Cost'!E346:M346,"&gt;0",'Escalated Cost'!E346:M346)/COUNTIF('Escalated Cost'!E346:M346,"&gt;0"),0)</f>
        <v>0</v>
      </c>
      <c r="F346" s="3"/>
      <c r="G346" s="3"/>
      <c r="H346" s="3"/>
    </row>
    <row r="347" spans="1:8" ht="15" outlineLevel="1">
      <c r="A347" s="101"/>
      <c r="B347" s="96" t="s">
        <v>110</v>
      </c>
      <c r="D347" s="3"/>
      <c r="E347" s="206">
        <f>IF(SUM('Escalated Cost'!E347:M347)&gt;0,SUMIF('Escalated Cost'!E347:M347,"&gt;0",'Escalated Cost'!E347:M347)/COUNTIF('Escalated Cost'!E347:M347,"&gt;0"),0)</f>
        <v>0</v>
      </c>
      <c r="F347" s="3"/>
      <c r="G347" s="3"/>
      <c r="H347" s="3"/>
    </row>
    <row r="348" spans="1:8" ht="15">
      <c r="A348" s="100" t="s">
        <v>42</v>
      </c>
      <c r="B348" s="95" t="s">
        <v>111</v>
      </c>
      <c r="D348" s="3"/>
      <c r="E348" s="206">
        <f>IF(SUM('Escalated Cost'!E348:M348)&gt;0,SUMIF('Escalated Cost'!E348:M348,"&gt;0",'Escalated Cost'!E348:M348)/COUNTIF('Escalated Cost'!E348:M348,"&gt;0"),0)</f>
        <v>0</v>
      </c>
      <c r="F348" s="3"/>
      <c r="G348" s="3"/>
      <c r="H348" s="3"/>
    </row>
    <row r="349" spans="1:8" ht="15" outlineLevel="1">
      <c r="A349" s="101"/>
      <c r="B349" s="96" t="s">
        <v>112</v>
      </c>
      <c r="D349" s="3"/>
      <c r="E349" s="206">
        <f>IF(SUM('Escalated Cost'!E349:M349)&gt;0,SUMIF('Escalated Cost'!E349:M349,"&gt;0",'Escalated Cost'!E349:M349)/COUNTIF('Escalated Cost'!E349:M349,"&gt;0"),0)</f>
        <v>0</v>
      </c>
      <c r="F349" s="3"/>
      <c r="G349" s="3"/>
      <c r="H349" s="3"/>
    </row>
    <row r="350" spans="1:8" ht="15" outlineLevel="1">
      <c r="A350" s="101"/>
      <c r="B350" s="96" t="s">
        <v>113</v>
      </c>
      <c r="D350" s="3"/>
      <c r="E350" s="206">
        <f>IF(SUM('Escalated Cost'!E350:M350)&gt;0,SUMIF('Escalated Cost'!E350:M350,"&gt;0",'Escalated Cost'!E350:M350)/COUNTIF('Escalated Cost'!E350:M350,"&gt;0"),0)</f>
        <v>0</v>
      </c>
      <c r="F350" s="3"/>
      <c r="G350" s="3"/>
      <c r="H350" s="3"/>
    </row>
    <row r="351" spans="1:8" ht="15" outlineLevel="1">
      <c r="A351" s="101"/>
      <c r="B351" s="96" t="s">
        <v>114</v>
      </c>
      <c r="D351" s="3"/>
      <c r="E351" s="206">
        <f>IF(SUM('Escalated Cost'!E351:M351)&gt;0,SUMIF('Escalated Cost'!E351:M351,"&gt;0",'Escalated Cost'!E351:M351)/COUNTIF('Escalated Cost'!E351:M351,"&gt;0"),0)</f>
        <v>0</v>
      </c>
      <c r="F351" s="3"/>
      <c r="G351" s="3"/>
      <c r="H351" s="3"/>
    </row>
    <row r="352" spans="1:8" ht="15" outlineLevel="1">
      <c r="A352" s="101"/>
      <c r="B352" s="96" t="s">
        <v>115</v>
      </c>
      <c r="D352" s="3"/>
      <c r="E352" s="206">
        <f>IF(SUM('Escalated Cost'!E352:M352)&gt;0,SUMIF('Escalated Cost'!E352:M352,"&gt;0",'Escalated Cost'!E352:M352)/COUNTIF('Escalated Cost'!E352:M352,"&gt;0"),0)</f>
        <v>0</v>
      </c>
      <c r="F352" s="3"/>
      <c r="G352" s="3"/>
      <c r="H352" s="3"/>
    </row>
    <row r="353" spans="1:8" ht="15" outlineLevel="1">
      <c r="A353" s="101"/>
      <c r="B353" s="96" t="s">
        <v>116</v>
      </c>
      <c r="D353" s="3"/>
      <c r="E353" s="206">
        <f>IF(SUM('Escalated Cost'!E353:M353)&gt;0,SUMIF('Escalated Cost'!E353:M353,"&gt;0",'Escalated Cost'!E353:M353)/COUNTIF('Escalated Cost'!E353:M353,"&gt;0"),0)</f>
        <v>0</v>
      </c>
      <c r="F353" s="3"/>
      <c r="G353" s="3"/>
      <c r="H353" s="3"/>
    </row>
    <row r="354" spans="1:8" ht="15" outlineLevel="1">
      <c r="A354" s="101"/>
      <c r="B354" s="96" t="s">
        <v>117</v>
      </c>
      <c r="D354" s="3"/>
      <c r="E354" s="206">
        <f>IF(SUM('Escalated Cost'!E354:M354)&gt;0,SUMIF('Escalated Cost'!E354:M354,"&gt;0",'Escalated Cost'!E354:M354)/COUNTIF('Escalated Cost'!E354:M354,"&gt;0"),0)</f>
        <v>0</v>
      </c>
      <c r="F354" s="3"/>
      <c r="G354" s="3"/>
      <c r="H354" s="3"/>
    </row>
    <row r="355" spans="1:8" ht="15" outlineLevel="1">
      <c r="A355" s="101"/>
      <c r="B355" s="96" t="s">
        <v>118</v>
      </c>
      <c r="D355" s="3"/>
      <c r="E355" s="206">
        <f>IF(SUM('Escalated Cost'!E355:M355)&gt;0,SUMIF('Escalated Cost'!E355:M355,"&gt;0",'Escalated Cost'!E355:M355)/COUNTIF('Escalated Cost'!E355:M355,"&gt;0"),0)</f>
        <v>0</v>
      </c>
      <c r="F355" s="3"/>
      <c r="G355" s="3"/>
      <c r="H355" s="3"/>
    </row>
    <row r="356" spans="1:8" ht="15" outlineLevel="1">
      <c r="A356" s="101"/>
      <c r="B356" s="96" t="s">
        <v>119</v>
      </c>
      <c r="D356" s="3"/>
      <c r="E356" s="206">
        <f>IF(SUM('Escalated Cost'!E356:M356)&gt;0,SUMIF('Escalated Cost'!E356:M356,"&gt;0",'Escalated Cost'!E356:M356)/COUNTIF('Escalated Cost'!E356:M356,"&gt;0"),0)</f>
        <v>0</v>
      </c>
      <c r="F356" s="3"/>
      <c r="G356" s="3"/>
      <c r="H356" s="3"/>
    </row>
    <row r="357" spans="1:8" ht="15" outlineLevel="1">
      <c r="A357" s="101"/>
      <c r="B357" s="96" t="s">
        <v>120</v>
      </c>
      <c r="D357" s="84"/>
      <c r="E357" s="206">
        <f>IF(SUM('Escalated Cost'!E357:M357)&gt;0,SUMIF('Escalated Cost'!E357:M357,"&gt;0",'Escalated Cost'!E357:M357)/COUNTIF('Escalated Cost'!E357:M357,"&gt;0"),0)</f>
        <v>0</v>
      </c>
      <c r="F357" s="84"/>
      <c r="G357" s="84"/>
      <c r="H357" s="84"/>
    </row>
    <row r="358" spans="1:8" ht="15" outlineLevel="1">
      <c r="A358" s="101"/>
      <c r="B358" s="96" t="s">
        <v>121</v>
      </c>
      <c r="D358" s="3"/>
      <c r="E358" s="206">
        <f>IF(SUM('Escalated Cost'!E358:M358)&gt;0,SUMIF('Escalated Cost'!E358:M358,"&gt;0",'Escalated Cost'!E358:M358)/COUNTIF('Escalated Cost'!E358:M358,"&gt;0"),0)</f>
        <v>0</v>
      </c>
      <c r="F358" s="3"/>
      <c r="G358" s="3"/>
      <c r="H358" s="3"/>
    </row>
    <row r="359" spans="1:8" ht="15" outlineLevel="1">
      <c r="A359" s="101"/>
      <c r="B359" s="96" t="s">
        <v>122</v>
      </c>
      <c r="D359" s="3"/>
      <c r="E359" s="206">
        <f>IF(SUM('Escalated Cost'!E359:M359)&gt;0,SUMIF('Escalated Cost'!E359:M359,"&gt;0",'Escalated Cost'!E359:M359)/COUNTIF('Escalated Cost'!E359:M359,"&gt;0"),0)</f>
        <v>0</v>
      </c>
      <c r="F359" s="3"/>
      <c r="G359" s="3"/>
      <c r="H359" s="3"/>
    </row>
    <row r="360" spans="1:8" ht="15" outlineLevel="1">
      <c r="A360" s="101"/>
      <c r="B360" s="96" t="s">
        <v>123</v>
      </c>
      <c r="D360" s="3"/>
      <c r="E360" s="206">
        <f>IF(SUM('Escalated Cost'!E360:M360)&gt;0,SUMIF('Escalated Cost'!E360:M360,"&gt;0",'Escalated Cost'!E360:M360)/COUNTIF('Escalated Cost'!E360:M360,"&gt;0"),0)</f>
        <v>0</v>
      </c>
      <c r="F360" s="3"/>
      <c r="G360" s="3"/>
      <c r="H360" s="3"/>
    </row>
    <row r="361" spans="1:8" ht="15" outlineLevel="1">
      <c r="A361" s="101"/>
      <c r="B361" s="96" t="s">
        <v>124</v>
      </c>
      <c r="D361" s="3"/>
      <c r="E361" s="206">
        <f>IF(SUM('Escalated Cost'!E361:M361)&gt;0,SUMIF('Escalated Cost'!E361:M361,"&gt;0",'Escalated Cost'!E361:M361)/COUNTIF('Escalated Cost'!E361:M361,"&gt;0"),0)</f>
        <v>0</v>
      </c>
      <c r="F361" s="3"/>
      <c r="G361" s="3"/>
      <c r="H361" s="3"/>
    </row>
    <row r="362" spans="1:8" ht="15">
      <c r="A362" s="3"/>
      <c r="B362" s="81"/>
      <c r="D362" s="3"/>
      <c r="E362" s="206">
        <f>IF(SUM('Escalated Cost'!E362:M362)&gt;0,SUMIF('Escalated Cost'!E362:M362,"&gt;0",'Escalated Cost'!E362:M362)/COUNTIF('Escalated Cost'!E362:M362,"&gt;0"),0)</f>
        <v>0</v>
      </c>
      <c r="F362" s="3"/>
      <c r="G362" s="3"/>
      <c r="H362" s="3"/>
    </row>
    <row r="363" spans="1:8" ht="15.75">
      <c r="A363" s="90">
        <v>10</v>
      </c>
      <c r="B363" s="94" t="s">
        <v>125</v>
      </c>
      <c r="D363" s="3"/>
      <c r="E363" s="206">
        <f>IF(SUM('Escalated Cost'!E363:M363)&gt;0,SUMIF('Escalated Cost'!E363:M363,"&gt;0",'Escalated Cost'!E363:M363)/COUNTIF('Escalated Cost'!E363:M363,"&gt;0"),0)</f>
        <v>0</v>
      </c>
      <c r="F363" s="3"/>
      <c r="G363" s="3"/>
      <c r="H363" s="3"/>
    </row>
    <row r="364" spans="1:8" ht="15">
      <c r="A364" s="3"/>
      <c r="B364" s="81"/>
      <c r="D364" s="3"/>
      <c r="E364" s="206">
        <f>IF(SUM('Escalated Cost'!E364:M364)&gt;0,SUMIF('Escalated Cost'!E364:M364,"&gt;0",'Escalated Cost'!E364:M364)/COUNTIF('Escalated Cost'!E364:M364,"&gt;0"),0)</f>
        <v>0</v>
      </c>
      <c r="F364" s="3"/>
      <c r="G364" s="3"/>
      <c r="H364" s="3"/>
    </row>
    <row r="365" spans="1:8" ht="15.75">
      <c r="A365" s="90">
        <v>11</v>
      </c>
      <c r="B365" s="94" t="s">
        <v>126</v>
      </c>
      <c r="D365" s="3"/>
      <c r="E365" s="206">
        <f>IF(SUM('Escalated Cost'!E365:M365)&gt;0,SUMIF('Escalated Cost'!E365:M365,"&gt;0",'Escalated Cost'!E365:M365)/COUNTIF('Escalated Cost'!E365:M365,"&gt;0"),0)</f>
        <v>0</v>
      </c>
      <c r="F365" s="3"/>
      <c r="G365" s="3"/>
      <c r="H365" s="3"/>
    </row>
    <row r="366" spans="1:8" ht="15">
      <c r="A366" s="100" t="s">
        <v>8</v>
      </c>
      <c r="B366" s="95" t="s">
        <v>127</v>
      </c>
      <c r="D366" s="3"/>
      <c r="E366" s="206">
        <f>IF(SUM('Escalated Cost'!E366:M366)&gt;0,SUMIF('Escalated Cost'!E366:M366,"&gt;0",'Escalated Cost'!E366:M366)/COUNTIF('Escalated Cost'!E366:M366,"&gt;0"),0)</f>
        <v>0</v>
      </c>
      <c r="F366" s="3"/>
      <c r="G366" s="3"/>
      <c r="H366" s="3"/>
    </row>
    <row r="367" spans="1:8" ht="63.75" outlineLevel="1">
      <c r="A367" s="101"/>
      <c r="B367" s="96" t="s">
        <v>128</v>
      </c>
      <c r="D367" s="3"/>
      <c r="E367" s="206">
        <f>IF(SUM('Escalated Cost'!E367:M367)&gt;0,SUMIF('Escalated Cost'!E367:M367,"&gt;0",'Escalated Cost'!E367:M367)/COUNTIF('Escalated Cost'!E367:M367,"&gt;0"),0)</f>
        <v>0</v>
      </c>
      <c r="F367" s="3"/>
      <c r="G367" s="3"/>
      <c r="H367" s="3"/>
    </row>
    <row r="368" spans="1:8" ht="15" outlineLevel="1">
      <c r="A368" s="101"/>
      <c r="B368" s="96" t="s">
        <v>129</v>
      </c>
      <c r="D368" s="3"/>
      <c r="E368" s="206">
        <f>IF(SUM('Escalated Cost'!E368:M368)&gt;0,SUMIF('Escalated Cost'!E368:M368,"&gt;0",'Escalated Cost'!E368:M368)/COUNTIF('Escalated Cost'!E368:M368,"&gt;0"),0)</f>
        <v>0</v>
      </c>
      <c r="F368" s="3"/>
      <c r="G368" s="3"/>
      <c r="H368" s="3"/>
    </row>
    <row r="369" spans="1:8" ht="15" outlineLevel="1">
      <c r="A369" s="101"/>
      <c r="B369" s="96" t="s">
        <v>130</v>
      </c>
      <c r="D369" s="3"/>
      <c r="E369" s="206">
        <f>IF(SUM('Escalated Cost'!E369:M369)&gt;0,SUMIF('Escalated Cost'!E369:M369,"&gt;0",'Escalated Cost'!E369:M369)/COUNTIF('Escalated Cost'!E369:M369,"&gt;0"),0)</f>
        <v>0</v>
      </c>
      <c r="F369" s="3"/>
      <c r="G369" s="3"/>
      <c r="H369" s="3"/>
    </row>
    <row r="370" spans="1:8" ht="15" outlineLevel="1">
      <c r="A370" s="101"/>
      <c r="B370" s="96" t="s">
        <v>131</v>
      </c>
      <c r="D370" s="3"/>
      <c r="E370" s="206">
        <f>IF(SUM('Escalated Cost'!E370:M370)&gt;0,SUMIF('Escalated Cost'!E370:M370,"&gt;0",'Escalated Cost'!E370:M370)/COUNTIF('Escalated Cost'!E370:M370,"&gt;0"),0)</f>
        <v>0</v>
      </c>
      <c r="F370" s="3"/>
      <c r="G370" s="3"/>
      <c r="H370" s="3"/>
    </row>
    <row r="371" spans="1:8" ht="15" outlineLevel="1">
      <c r="A371" s="101"/>
      <c r="B371" s="96" t="s">
        <v>132</v>
      </c>
      <c r="D371" s="3"/>
      <c r="E371" s="206">
        <f>IF(SUM('Escalated Cost'!E371:M371)&gt;0,SUMIF('Escalated Cost'!E371:M371,"&gt;0",'Escalated Cost'!E371:M371)/COUNTIF('Escalated Cost'!E371:M371,"&gt;0"),0)</f>
        <v>0</v>
      </c>
      <c r="F371" s="3"/>
      <c r="G371" s="3"/>
      <c r="H371" s="3"/>
    </row>
    <row r="372" spans="1:8" ht="15" outlineLevel="1">
      <c r="A372" s="101"/>
      <c r="B372" s="96" t="s">
        <v>133</v>
      </c>
      <c r="D372" s="3"/>
      <c r="E372" s="206">
        <f>IF(SUM('Escalated Cost'!E372:M372)&gt;0,SUMIF('Escalated Cost'!E372:M372,"&gt;0",'Escalated Cost'!E372:M372)/COUNTIF('Escalated Cost'!E372:M372,"&gt;0"),0)</f>
        <v>0</v>
      </c>
      <c r="F372" s="3"/>
      <c r="G372" s="3"/>
      <c r="H372" s="3"/>
    </row>
    <row r="373" spans="1:8" ht="15" outlineLevel="1">
      <c r="A373" s="101"/>
      <c r="B373" s="96" t="s">
        <v>134</v>
      </c>
      <c r="D373" s="3"/>
      <c r="E373" s="206">
        <f>IF(SUM('Escalated Cost'!E373:M373)&gt;0,SUMIF('Escalated Cost'!E373:M373,"&gt;0",'Escalated Cost'!E373:M373)/COUNTIF('Escalated Cost'!E373:M373,"&gt;0"),0)</f>
        <v>0</v>
      </c>
      <c r="F373" s="3"/>
      <c r="G373" s="3"/>
      <c r="H373" s="3"/>
    </row>
    <row r="374" spans="1:8" ht="15">
      <c r="A374" s="3"/>
      <c r="B374" s="81"/>
      <c r="D374" s="3"/>
      <c r="E374" s="206">
        <f>IF(SUM('Escalated Cost'!E374:M374)&gt;0,SUMIF('Escalated Cost'!E374:M374,"&gt;0",'Escalated Cost'!E374:M374)/COUNTIF('Escalated Cost'!E374:M374,"&gt;0"),0)</f>
        <v>0</v>
      </c>
      <c r="F374" s="3"/>
      <c r="G374" s="3"/>
      <c r="H374" s="3"/>
    </row>
    <row r="375" spans="1:8" ht="15">
      <c r="A375" s="100" t="s">
        <v>11</v>
      </c>
      <c r="B375" s="95" t="s">
        <v>135</v>
      </c>
      <c r="D375" s="3"/>
      <c r="E375" s="206">
        <f>IF(SUM('Escalated Cost'!E375:M375)&gt;0,SUMIF('Escalated Cost'!E375:M375,"&gt;0",'Escalated Cost'!E375:M375)/COUNTIF('Escalated Cost'!E375:M375,"&gt;0"),0)</f>
        <v>0</v>
      </c>
      <c r="F375" s="3"/>
      <c r="G375" s="3"/>
      <c r="H375" s="3"/>
    </row>
    <row r="376" spans="1:8" ht="63.75" outlineLevel="1">
      <c r="A376" s="101"/>
      <c r="B376" s="96" t="s">
        <v>128</v>
      </c>
      <c r="D376" s="3"/>
      <c r="E376" s="206">
        <f>IF(SUM('Escalated Cost'!E376:M376)&gt;0,SUMIF('Escalated Cost'!E376:M376,"&gt;0",'Escalated Cost'!E376:M376)/COUNTIF('Escalated Cost'!E376:M376,"&gt;0"),0)</f>
        <v>0</v>
      </c>
      <c r="F376" s="3"/>
      <c r="G376" s="3"/>
      <c r="H376" s="3"/>
    </row>
    <row r="377" spans="1:8" ht="15" outlineLevel="1">
      <c r="A377" s="101"/>
      <c r="B377" s="96" t="s">
        <v>136</v>
      </c>
      <c r="D377" s="3"/>
      <c r="E377" s="206">
        <f>IF(SUM('Escalated Cost'!E377:M377)&gt;0,SUMIF('Escalated Cost'!E377:M377,"&gt;0",'Escalated Cost'!E377:M377)/COUNTIF('Escalated Cost'!E377:M377,"&gt;0"),0)</f>
        <v>0</v>
      </c>
      <c r="F377" s="3"/>
      <c r="G377" s="3"/>
      <c r="H377" s="3"/>
    </row>
    <row r="378" spans="1:8" ht="15" outlineLevel="1">
      <c r="A378" s="101"/>
      <c r="B378" s="96" t="s">
        <v>130</v>
      </c>
      <c r="D378" s="3"/>
      <c r="E378" s="206">
        <f>IF(SUM('Escalated Cost'!E378:M378)&gt;0,SUMIF('Escalated Cost'!E378:M378,"&gt;0",'Escalated Cost'!E378:M378)/COUNTIF('Escalated Cost'!E378:M378,"&gt;0"),0)</f>
        <v>0</v>
      </c>
      <c r="F378" s="3"/>
      <c r="G378" s="3"/>
      <c r="H378" s="3"/>
    </row>
    <row r="379" spans="1:8" ht="15" outlineLevel="1">
      <c r="A379" s="101"/>
      <c r="B379" s="96" t="s">
        <v>131</v>
      </c>
      <c r="D379" s="3"/>
      <c r="E379" s="206">
        <f>IF(SUM('Escalated Cost'!E379:M379)&gt;0,SUMIF('Escalated Cost'!E379:M379,"&gt;0",'Escalated Cost'!E379:M379)/COUNTIF('Escalated Cost'!E379:M379,"&gt;0"),0)</f>
        <v>0</v>
      </c>
      <c r="F379" s="3"/>
      <c r="G379" s="3"/>
      <c r="H379" s="3"/>
    </row>
    <row r="380" spans="1:8" ht="15" outlineLevel="1">
      <c r="A380" s="101"/>
      <c r="B380" s="96" t="s">
        <v>137</v>
      </c>
      <c r="D380" s="3"/>
      <c r="E380" s="206">
        <f>IF(SUM('Escalated Cost'!E380:M380)&gt;0,SUMIF('Escalated Cost'!E380:M380,"&gt;0",'Escalated Cost'!E380:M380)/COUNTIF('Escalated Cost'!E380:M380,"&gt;0"),0)</f>
        <v>0</v>
      </c>
      <c r="F380" s="3"/>
      <c r="G380" s="3"/>
      <c r="H380" s="3"/>
    </row>
    <row r="381" spans="1:8" ht="15" outlineLevel="1">
      <c r="A381" s="101"/>
      <c r="B381" s="96" t="s">
        <v>138</v>
      </c>
      <c r="D381" s="3"/>
      <c r="E381" s="206">
        <f>IF(SUM('Escalated Cost'!E381:M381)&gt;0,SUMIF('Escalated Cost'!E381:M381,"&gt;0",'Escalated Cost'!E381:M381)/COUNTIF('Escalated Cost'!E381:M381,"&gt;0"),0)</f>
        <v>0</v>
      </c>
      <c r="F381" s="3"/>
      <c r="G381" s="3"/>
      <c r="H381" s="3"/>
    </row>
    <row r="382" spans="1:8" ht="15" outlineLevel="1">
      <c r="A382" s="101"/>
      <c r="B382" s="96" t="s">
        <v>139</v>
      </c>
      <c r="D382" s="3"/>
      <c r="E382" s="206">
        <f>IF(SUM('Escalated Cost'!E382:M382)&gt;0,SUMIF('Escalated Cost'!E382:M382,"&gt;0",'Escalated Cost'!E382:M382)/COUNTIF('Escalated Cost'!E382:M382,"&gt;0"),0)</f>
        <v>0</v>
      </c>
      <c r="F382" s="3"/>
      <c r="G382" s="3"/>
      <c r="H382" s="3"/>
    </row>
    <row r="383" spans="1:8" ht="15" outlineLevel="1">
      <c r="A383" s="101"/>
      <c r="B383" s="96" t="s">
        <v>140</v>
      </c>
      <c r="D383" s="3"/>
      <c r="E383" s="206">
        <f>IF(SUM('Escalated Cost'!E383:M383)&gt;0,SUMIF('Escalated Cost'!E383:M383,"&gt;0",'Escalated Cost'!E383:M383)/COUNTIF('Escalated Cost'!E383:M383,"&gt;0"),0)</f>
        <v>0</v>
      </c>
      <c r="F383" s="3"/>
      <c r="G383" s="3"/>
      <c r="H383" s="3"/>
    </row>
    <row r="384" spans="1:8" ht="15">
      <c r="A384" s="3"/>
      <c r="B384" s="81"/>
      <c r="D384" s="3"/>
      <c r="E384" s="206">
        <f>IF(SUM('Escalated Cost'!E384:M384)&gt;0,SUMIF('Escalated Cost'!E384:M384,"&gt;0",'Escalated Cost'!E384:M384)/COUNTIF('Escalated Cost'!E384:M384,"&gt;0"),0)</f>
        <v>0</v>
      </c>
      <c r="F384" s="3"/>
      <c r="G384" s="3"/>
      <c r="H384" s="3"/>
    </row>
    <row r="385" spans="1:8" ht="15">
      <c r="A385" s="100" t="s">
        <v>13</v>
      </c>
      <c r="B385" s="95" t="s">
        <v>141</v>
      </c>
      <c r="D385" s="3"/>
      <c r="E385" s="206">
        <f>IF(SUM('Escalated Cost'!E385:M385)&gt;0,SUMIF('Escalated Cost'!E385:M385,"&gt;0",'Escalated Cost'!E385:M385)/COUNTIF('Escalated Cost'!E385:M385,"&gt;0"),0)</f>
        <v>0</v>
      </c>
      <c r="F385" s="3"/>
      <c r="G385" s="3"/>
      <c r="H385" s="3"/>
    </row>
    <row r="386" spans="1:8" ht="63.75" outlineLevel="1">
      <c r="A386" s="101"/>
      <c r="B386" s="96" t="s">
        <v>128</v>
      </c>
      <c r="D386" s="3"/>
      <c r="E386" s="206">
        <f>IF(SUM('Escalated Cost'!E386:M386)&gt;0,SUMIF('Escalated Cost'!E386:M386,"&gt;0",'Escalated Cost'!E386:M386)/COUNTIF('Escalated Cost'!E386:M386,"&gt;0"),0)</f>
        <v>0</v>
      </c>
      <c r="F386" s="3"/>
      <c r="G386" s="3"/>
      <c r="H386" s="3"/>
    </row>
    <row r="387" spans="1:8" ht="15" outlineLevel="1">
      <c r="A387" s="101"/>
      <c r="B387" s="96" t="s">
        <v>142</v>
      </c>
      <c r="D387" s="3"/>
      <c r="E387" s="206">
        <f>IF(SUM('Escalated Cost'!E387:M387)&gt;0,SUMIF('Escalated Cost'!E387:M387,"&gt;0",'Escalated Cost'!E387:M387)/COUNTIF('Escalated Cost'!E387:M387,"&gt;0"),0)</f>
        <v>0</v>
      </c>
      <c r="F387" s="3"/>
      <c r="G387" s="3"/>
      <c r="H387" s="3"/>
    </row>
    <row r="388" spans="1:8" ht="15" outlineLevel="1">
      <c r="A388" s="101"/>
      <c r="B388" s="96" t="s">
        <v>130</v>
      </c>
      <c r="D388" s="3"/>
      <c r="E388" s="206">
        <f>IF(SUM('Escalated Cost'!E388:M388)&gt;0,SUMIF('Escalated Cost'!E388:M388,"&gt;0",'Escalated Cost'!E388:M388)/COUNTIF('Escalated Cost'!E388:M388,"&gt;0"),0)</f>
        <v>0</v>
      </c>
      <c r="F388" s="3"/>
      <c r="G388" s="3"/>
      <c r="H388" s="3"/>
    </row>
    <row r="389" spans="1:8" ht="15" outlineLevel="1">
      <c r="A389" s="101"/>
      <c r="B389" s="96" t="s">
        <v>131</v>
      </c>
      <c r="D389" s="3"/>
      <c r="E389" s="206">
        <f>IF(SUM('Escalated Cost'!E389:M389)&gt;0,SUMIF('Escalated Cost'!E389:M389,"&gt;0",'Escalated Cost'!E389:M389)/COUNTIF('Escalated Cost'!E389:M389,"&gt;0"),0)</f>
        <v>0</v>
      </c>
      <c r="F389" s="3"/>
      <c r="G389" s="3"/>
      <c r="H389" s="3"/>
    </row>
    <row r="390" spans="1:8" ht="15" outlineLevel="1">
      <c r="A390" s="101"/>
      <c r="B390" s="96" t="s">
        <v>143</v>
      </c>
      <c r="D390" s="3"/>
      <c r="E390" s="206">
        <f>IF(SUM('Escalated Cost'!E390:M390)&gt;0,SUMIF('Escalated Cost'!E390:M390,"&gt;0",'Escalated Cost'!E390:M390)/COUNTIF('Escalated Cost'!E390:M390,"&gt;0"),0)</f>
        <v>0</v>
      </c>
      <c r="F390" s="3"/>
      <c r="G390" s="3"/>
      <c r="H390" s="3"/>
    </row>
    <row r="391" spans="1:8" ht="15" outlineLevel="1">
      <c r="A391" s="101"/>
      <c r="B391" s="96" t="s">
        <v>144</v>
      </c>
      <c r="D391" s="3"/>
      <c r="E391" s="206">
        <f>IF(SUM('Escalated Cost'!E391:M391)&gt;0,SUMIF('Escalated Cost'!E391:M391,"&gt;0",'Escalated Cost'!E391:M391)/COUNTIF('Escalated Cost'!E391:M391,"&gt;0"),0)</f>
        <v>0</v>
      </c>
      <c r="F391" s="3"/>
      <c r="G391" s="3"/>
      <c r="H391" s="3"/>
    </row>
    <row r="392" spans="1:8" ht="15" outlineLevel="1">
      <c r="A392" s="101"/>
      <c r="B392" s="96" t="s">
        <v>145</v>
      </c>
      <c r="D392" s="3"/>
      <c r="E392" s="206">
        <f>IF(SUM('Escalated Cost'!E392:M392)&gt;0,SUMIF('Escalated Cost'!E392:M392,"&gt;0",'Escalated Cost'!E392:M392)/COUNTIF('Escalated Cost'!E392:M392,"&gt;0"),0)</f>
        <v>0</v>
      </c>
      <c r="F392" s="3"/>
      <c r="G392" s="3"/>
      <c r="H392" s="3"/>
    </row>
    <row r="393" spans="1:8" ht="15">
      <c r="A393" s="3"/>
      <c r="B393" s="81"/>
      <c r="D393" s="3"/>
      <c r="E393" s="206">
        <f>IF(SUM('Escalated Cost'!E393:M393)&gt;0,SUMIF('Escalated Cost'!E393:M393,"&gt;0",'Escalated Cost'!E393:M393)/COUNTIF('Escalated Cost'!E393:M393,"&gt;0"),0)</f>
        <v>0</v>
      </c>
      <c r="F393" s="3"/>
      <c r="G393" s="3"/>
      <c r="H393" s="3"/>
    </row>
    <row r="394" spans="1:8" ht="15.75">
      <c r="A394" s="90">
        <v>12</v>
      </c>
      <c r="B394" s="94" t="s">
        <v>146</v>
      </c>
      <c r="D394" s="3"/>
      <c r="E394" s="206">
        <f>IF(SUM('Escalated Cost'!E394:M394)&gt;0,SUMIF('Escalated Cost'!E394:M394,"&gt;0",'Escalated Cost'!E394:M394)/COUNTIF('Escalated Cost'!E394:M394,"&gt;0"),0)</f>
        <v>0</v>
      </c>
      <c r="F394" s="3"/>
      <c r="G394" s="3"/>
      <c r="H394" s="3"/>
    </row>
    <row r="395" spans="1:8" ht="15">
      <c r="A395" s="3"/>
      <c r="B395" s="81"/>
      <c r="D395" s="3"/>
      <c r="E395" s="206">
        <f>IF(SUM('Escalated Cost'!E395:M395)&gt;0,SUMIF('Escalated Cost'!E395:M395,"&gt;0",'Escalated Cost'!E395:M395)/COUNTIF('Escalated Cost'!E395:M395,"&gt;0"),0)</f>
        <v>0</v>
      </c>
      <c r="F395" s="3"/>
      <c r="G395" s="3"/>
      <c r="H395" s="3"/>
    </row>
    <row r="396" spans="1:8" ht="15.75">
      <c r="A396" s="90">
        <v>13</v>
      </c>
      <c r="B396" s="94" t="s">
        <v>147</v>
      </c>
      <c r="D396" s="3"/>
      <c r="E396" s="206">
        <f>IF(SUM('Escalated Cost'!E396:M396)&gt;0,SUMIF('Escalated Cost'!E396:M396,"&gt;0",'Escalated Cost'!E396:M396)/COUNTIF('Escalated Cost'!E396:M396,"&gt;0"),0)</f>
        <v>0</v>
      </c>
      <c r="F396" s="3"/>
      <c r="G396" s="3"/>
      <c r="H396" s="3"/>
    </row>
    <row r="397" spans="1:8" ht="42.75">
      <c r="A397" s="100" t="s">
        <v>8</v>
      </c>
      <c r="B397" s="95" t="s">
        <v>148</v>
      </c>
      <c r="D397" s="3"/>
      <c r="E397" s="206">
        <f>IF(SUM('Escalated Cost'!E397:M397)&gt;0,SUMIF('Escalated Cost'!E397:M397,"&gt;0",'Escalated Cost'!E397:M397)/COUNTIF('Escalated Cost'!E397:M397,"&gt;0"),0)</f>
        <v>0</v>
      </c>
      <c r="F397" s="3"/>
      <c r="G397" s="3"/>
      <c r="H397" s="3"/>
    </row>
    <row r="398" spans="1:8" ht="28.5">
      <c r="A398" s="100" t="s">
        <v>11</v>
      </c>
      <c r="B398" s="95" t="s">
        <v>149</v>
      </c>
      <c r="D398" s="3"/>
      <c r="E398" s="206">
        <f>IF(SUM('Escalated Cost'!E398:M398)&gt;0,SUMIF('Escalated Cost'!E398:M398,"&gt;0",'Escalated Cost'!E398:M398)/COUNTIF('Escalated Cost'!E398:M398,"&gt;0"),0)</f>
        <v>0</v>
      </c>
      <c r="F398" s="3"/>
      <c r="G398" s="3"/>
      <c r="H398" s="3"/>
    </row>
    <row r="399" spans="1:8" ht="42.75">
      <c r="A399" s="100" t="s">
        <v>11</v>
      </c>
      <c r="B399" s="95" t="s">
        <v>150</v>
      </c>
      <c r="D399" s="3"/>
      <c r="E399" s="206">
        <f>IF(SUM('Escalated Cost'!E399:M399)&gt;0,SUMIF('Escalated Cost'!E399:M399,"&gt;0",'Escalated Cost'!E399:M399)/COUNTIF('Escalated Cost'!E399:M399,"&gt;0"),0)</f>
        <v>0</v>
      </c>
      <c r="F399" s="3"/>
      <c r="G399" s="3"/>
      <c r="H399" s="3"/>
    </row>
    <row r="400" spans="1:8" ht="15" outlineLevel="1">
      <c r="A400" s="3"/>
      <c r="B400" s="96" t="s">
        <v>151</v>
      </c>
      <c r="D400" s="3"/>
      <c r="E400" s="206">
        <f>IF(SUM('Escalated Cost'!E400:M400)&gt;0,SUMIF('Escalated Cost'!E400:M400,"&gt;0",'Escalated Cost'!E400:M400)/COUNTIF('Escalated Cost'!E400:M400,"&gt;0"),0)</f>
        <v>0</v>
      </c>
      <c r="F400" s="3"/>
      <c r="G400" s="3"/>
      <c r="H400" s="3"/>
    </row>
    <row r="401" spans="1:8" ht="15" outlineLevel="1">
      <c r="A401" s="3"/>
      <c r="B401" s="96" t="s">
        <v>152</v>
      </c>
      <c r="D401" s="3"/>
      <c r="E401" s="206">
        <f>IF(SUM('Escalated Cost'!E401:M401)&gt;0,SUMIF('Escalated Cost'!E401:M401,"&gt;0",'Escalated Cost'!E401:M401)/COUNTIF('Escalated Cost'!E401:M401,"&gt;0"),0)</f>
        <v>0</v>
      </c>
      <c r="F401" s="3"/>
      <c r="G401" s="3"/>
      <c r="H401" s="3"/>
    </row>
    <row r="402" spans="1:8" ht="15" outlineLevel="1">
      <c r="A402" s="3"/>
      <c r="B402" s="96" t="s">
        <v>153</v>
      </c>
      <c r="D402" s="3"/>
      <c r="E402" s="206">
        <f>IF(SUM('Escalated Cost'!E402:M402)&gt;0,SUMIF('Escalated Cost'!E402:M402,"&gt;0",'Escalated Cost'!E402:M402)/COUNTIF('Escalated Cost'!E402:M402,"&gt;0"),0)</f>
        <v>0</v>
      </c>
      <c r="F402" s="3"/>
      <c r="G402" s="3"/>
      <c r="H402" s="3"/>
    </row>
    <row r="403" spans="1:8" ht="15" outlineLevel="1">
      <c r="A403" s="3"/>
      <c r="B403" s="96" t="s">
        <v>154</v>
      </c>
      <c r="D403" s="3"/>
      <c r="E403" s="206">
        <f>IF(SUM('Escalated Cost'!E403:M403)&gt;0,SUMIF('Escalated Cost'!E403:M403,"&gt;0",'Escalated Cost'!E403:M403)/COUNTIF('Escalated Cost'!E403:M403,"&gt;0"),0)</f>
        <v>0</v>
      </c>
      <c r="F403" s="3"/>
      <c r="G403" s="3"/>
      <c r="H403" s="3"/>
    </row>
    <row r="404" spans="1:8" ht="15" outlineLevel="1">
      <c r="A404" s="3"/>
      <c r="B404" s="96" t="s">
        <v>155</v>
      </c>
      <c r="D404" s="3"/>
      <c r="E404" s="206">
        <f>IF(SUM('Escalated Cost'!E404:M404)&gt;0,SUMIF('Escalated Cost'!E404:M404,"&gt;0",'Escalated Cost'!E404:M404)/COUNTIF('Escalated Cost'!E404:M404,"&gt;0"),0)</f>
        <v>0</v>
      </c>
      <c r="F404" s="3"/>
      <c r="G404" s="3"/>
      <c r="H404" s="3"/>
    </row>
    <row r="405" spans="1:8" ht="15" outlineLevel="1">
      <c r="A405" s="3"/>
      <c r="B405" s="96" t="s">
        <v>156</v>
      </c>
      <c r="D405" s="3"/>
      <c r="E405" s="206">
        <f>IF(SUM('Escalated Cost'!E405:M405)&gt;0,SUMIF('Escalated Cost'!E405:M405,"&gt;0",'Escalated Cost'!E405:M405)/COUNTIF('Escalated Cost'!E405:M405,"&gt;0"),0)</f>
        <v>0</v>
      </c>
      <c r="F405" s="3"/>
      <c r="G405" s="3"/>
      <c r="H405" s="3"/>
    </row>
    <row r="406" spans="1:8" ht="15">
      <c r="A406" s="100" t="s">
        <v>13</v>
      </c>
      <c r="B406" s="95" t="s">
        <v>157</v>
      </c>
      <c r="D406" s="3"/>
      <c r="E406" s="206">
        <f>IF(SUM('Escalated Cost'!E406:M406)&gt;0,SUMIF('Escalated Cost'!E406:M406,"&gt;0",'Escalated Cost'!E406:M406)/COUNTIF('Escalated Cost'!E406:M406,"&gt;0"),0)</f>
        <v>0</v>
      </c>
      <c r="F406" s="3"/>
      <c r="G406" s="3"/>
      <c r="H406" s="3"/>
    </row>
    <row r="407" spans="1:8" ht="15">
      <c r="A407" s="100" t="s">
        <v>19</v>
      </c>
      <c r="B407" s="95" t="s">
        <v>158</v>
      </c>
      <c r="D407" s="3"/>
      <c r="E407" s="206">
        <f>IF(SUM('Escalated Cost'!E407:M407)&gt;0,SUMIF('Escalated Cost'!E407:M407,"&gt;0",'Escalated Cost'!E407:M407)/COUNTIF('Escalated Cost'!E407:M407,"&gt;0"),0)</f>
        <v>0</v>
      </c>
      <c r="F407" s="3"/>
      <c r="G407" s="3"/>
      <c r="H407" s="3"/>
    </row>
    <row r="408" spans="1:8" ht="15">
      <c r="A408" s="3"/>
      <c r="B408" s="81"/>
      <c r="D408" s="3"/>
      <c r="E408" s="206">
        <f>IF(SUM('Escalated Cost'!E408:M408)&gt;0,SUMIF('Escalated Cost'!E408:M408,"&gt;0",'Escalated Cost'!E408:M408)/COUNTIF('Escalated Cost'!E408:M408,"&gt;0"),0)</f>
        <v>0</v>
      </c>
      <c r="F408" s="3"/>
      <c r="G408" s="3"/>
      <c r="H408" s="3"/>
    </row>
    <row r="409" spans="1:8" ht="15.75">
      <c r="A409" s="90">
        <v>14</v>
      </c>
      <c r="B409" s="94" t="s">
        <v>208</v>
      </c>
      <c r="D409" s="3"/>
      <c r="E409" s="206">
        <f>IF(SUM('Escalated Cost'!E409:M409)&gt;0,SUMIF('Escalated Cost'!E409:M409,"&gt;0",'Escalated Cost'!E409:M409)/COUNTIF('Escalated Cost'!E409:M409,"&gt;0"),0)</f>
        <v>0</v>
      </c>
      <c r="F409" s="3"/>
      <c r="G409" s="3"/>
      <c r="H409" s="3"/>
    </row>
    <row r="410" spans="1:8" ht="15">
      <c r="A410" s="100" t="s">
        <v>8</v>
      </c>
      <c r="B410" s="95" t="s">
        <v>160</v>
      </c>
      <c r="D410" s="3"/>
      <c r="E410" s="206">
        <f>IF(SUM('Escalated Cost'!E410:M410)&gt;0,SUMIF('Escalated Cost'!E410:M410,"&gt;0",'Escalated Cost'!E410:M410)/COUNTIF('Escalated Cost'!E410:M410,"&gt;0"),0)</f>
        <v>0</v>
      </c>
      <c r="F410" s="3"/>
      <c r="G410" s="3"/>
      <c r="H410" s="3"/>
    </row>
    <row r="411" spans="1:8" ht="15">
      <c r="A411" s="100" t="s">
        <v>11</v>
      </c>
      <c r="B411" s="95" t="s">
        <v>161</v>
      </c>
      <c r="D411" s="3"/>
      <c r="E411" s="206">
        <f>IF(SUM('Escalated Cost'!E411:M411)&gt;0,SUMIF('Escalated Cost'!E411:M411,"&gt;0",'Escalated Cost'!E411:M411)/COUNTIF('Escalated Cost'!E411:M411,"&gt;0"),0)</f>
        <v>0</v>
      </c>
      <c r="F411" s="3"/>
      <c r="G411" s="3"/>
      <c r="H411" s="3"/>
    </row>
    <row r="412" spans="1:8" ht="15">
      <c r="A412" s="3"/>
      <c r="B412" s="81"/>
      <c r="D412" s="3"/>
      <c r="E412" s="206">
        <f>IF(SUM('Escalated Cost'!E412:M412)&gt;0,SUMIF('Escalated Cost'!E412:M412,"&gt;0",'Escalated Cost'!E412:M412)/COUNTIF('Escalated Cost'!E412:M412,"&gt;0"),0)</f>
        <v>0</v>
      </c>
      <c r="F412" s="3"/>
      <c r="G412" s="3"/>
      <c r="H412" s="3"/>
    </row>
    <row r="413" spans="1:8" ht="15.75">
      <c r="A413" s="90">
        <v>15</v>
      </c>
      <c r="B413" s="94" t="s">
        <v>209</v>
      </c>
      <c r="D413" s="3"/>
      <c r="E413" s="206">
        <f>IF(SUM('Escalated Cost'!E413:M413)&gt;0,SUMIF('Escalated Cost'!E413:M413,"&gt;0",'Escalated Cost'!E413:M413)/COUNTIF('Escalated Cost'!E413:M413,"&gt;0"),0)</f>
        <v>0</v>
      </c>
      <c r="F413" s="3"/>
      <c r="G413" s="3"/>
      <c r="H413" s="3"/>
    </row>
    <row r="414" spans="1:8" ht="28.5">
      <c r="A414" s="100"/>
      <c r="B414" s="95" t="s">
        <v>166</v>
      </c>
      <c r="D414" s="3"/>
      <c r="E414" s="206">
        <f>IF(SUM('Escalated Cost'!E414:M414)&gt;0,SUMIF('Escalated Cost'!E414:M414,"&gt;0",'Escalated Cost'!E414:M414)/COUNTIF('Escalated Cost'!E414:M414,"&gt;0"),0)</f>
        <v>0</v>
      </c>
      <c r="F414" s="3"/>
      <c r="G414" s="3"/>
      <c r="H414" s="3"/>
    </row>
    <row r="415" spans="1:8" ht="15" outlineLevel="1">
      <c r="A415" s="100" t="s">
        <v>8</v>
      </c>
      <c r="B415" s="95" t="s">
        <v>167</v>
      </c>
      <c r="D415" s="3"/>
      <c r="E415" s="206">
        <f>IF(SUM('Escalated Cost'!E415:M415)&gt;0,SUMIF('Escalated Cost'!E415:M415,"&gt;0",'Escalated Cost'!E415:M415)/COUNTIF('Escalated Cost'!E415:M415,"&gt;0"),0)</f>
        <v>0</v>
      </c>
      <c r="F415" s="3"/>
      <c r="G415" s="3"/>
      <c r="H415" s="3"/>
    </row>
    <row r="416" spans="1:8" ht="15" outlineLevel="1">
      <c r="A416" s="3"/>
      <c r="B416" s="96" t="s">
        <v>168</v>
      </c>
      <c r="D416" s="3"/>
      <c r="E416" s="206">
        <f>IF(SUM('Escalated Cost'!E416:M416)&gt;0,SUMIF('Escalated Cost'!E416:M416,"&gt;0",'Escalated Cost'!E416:M416)/COUNTIF('Escalated Cost'!E416:M416,"&gt;0"),0)</f>
        <v>0</v>
      </c>
      <c r="F416" s="3"/>
      <c r="G416" s="3"/>
      <c r="H416" s="3"/>
    </row>
    <row r="417" spans="1:8" ht="15" outlineLevel="1">
      <c r="A417" s="3"/>
      <c r="B417" s="96" t="s">
        <v>169</v>
      </c>
      <c r="D417" s="3"/>
      <c r="E417" s="206">
        <f>IF(SUM('Escalated Cost'!E417:M417)&gt;0,SUMIF('Escalated Cost'!E417:M417,"&gt;0",'Escalated Cost'!E417:M417)/COUNTIF('Escalated Cost'!E417:M417,"&gt;0"),0)</f>
        <v>0</v>
      </c>
      <c r="F417" s="3"/>
      <c r="G417" s="3"/>
      <c r="H417" s="3"/>
    </row>
    <row r="418" spans="1:8" ht="15" outlineLevel="1">
      <c r="A418" s="3"/>
      <c r="B418" s="96" t="s">
        <v>170</v>
      </c>
      <c r="D418" s="3"/>
      <c r="E418" s="206">
        <f>IF(SUM('Escalated Cost'!E418:M418)&gt;0,SUMIF('Escalated Cost'!E418:M418,"&gt;0",'Escalated Cost'!E418:M418)/COUNTIF('Escalated Cost'!E418:M418,"&gt;0"),0)</f>
        <v>0</v>
      </c>
      <c r="F418" s="3"/>
      <c r="G418" s="3"/>
      <c r="H418" s="3"/>
    </row>
    <row r="419" spans="1:8" ht="15" outlineLevel="1">
      <c r="A419" s="3"/>
      <c r="B419" s="96" t="s">
        <v>171</v>
      </c>
      <c r="D419" s="3"/>
      <c r="E419" s="206">
        <f>IF(SUM('Escalated Cost'!E419:M419)&gt;0,SUMIF('Escalated Cost'!E419:M419,"&gt;0",'Escalated Cost'!E419:M419)/COUNTIF('Escalated Cost'!E419:M419,"&gt;0"),0)</f>
        <v>0</v>
      </c>
      <c r="F419" s="3"/>
      <c r="G419" s="3"/>
      <c r="H419" s="3"/>
    </row>
    <row r="420" spans="1:8" ht="15" outlineLevel="1">
      <c r="A420" s="3"/>
      <c r="B420" s="96" t="s">
        <v>172</v>
      </c>
      <c r="D420" s="3"/>
      <c r="E420" s="206">
        <f>IF(SUM('Escalated Cost'!E420:M420)&gt;0,SUMIF('Escalated Cost'!E420:M420,"&gt;0",'Escalated Cost'!E420:M420)/COUNTIF('Escalated Cost'!E420:M420,"&gt;0"),0)</f>
        <v>0</v>
      </c>
      <c r="F420" s="3"/>
      <c r="G420" s="3"/>
      <c r="H420" s="3"/>
    </row>
    <row r="421" spans="1:8" ht="15">
      <c r="A421" s="100" t="s">
        <v>11</v>
      </c>
      <c r="B421" s="95" t="s">
        <v>173</v>
      </c>
      <c r="D421" s="3"/>
      <c r="E421" s="206">
        <f>IF(SUM('Escalated Cost'!E421:M421)&gt;0,SUMIF('Escalated Cost'!E421:M421,"&gt;0",'Escalated Cost'!E421:M421)/COUNTIF('Escalated Cost'!E421:M421,"&gt;0"),0)</f>
        <v>0</v>
      </c>
      <c r="F421" s="3"/>
      <c r="G421" s="3"/>
      <c r="H421" s="3"/>
    </row>
    <row r="422" spans="1:8" ht="15" outlineLevel="1">
      <c r="A422" s="3"/>
      <c r="B422" s="96" t="s">
        <v>174</v>
      </c>
      <c r="D422" s="3"/>
      <c r="E422" s="206">
        <f>IF(SUM('Escalated Cost'!E422:M422)&gt;0,SUMIF('Escalated Cost'!E422:M422,"&gt;0",'Escalated Cost'!E422:M422)/COUNTIF('Escalated Cost'!E422:M422,"&gt;0"),0)</f>
        <v>0</v>
      </c>
      <c r="F422" s="3"/>
      <c r="G422" s="3"/>
      <c r="H422" s="3"/>
    </row>
    <row r="423" spans="1:8" ht="15" outlineLevel="1">
      <c r="A423" s="3"/>
      <c r="B423" s="96" t="s">
        <v>175</v>
      </c>
      <c r="D423" s="3"/>
      <c r="E423" s="206">
        <f>IF(SUM('Escalated Cost'!E423:M423)&gt;0,SUMIF('Escalated Cost'!E423:M423,"&gt;0",'Escalated Cost'!E423:M423)/COUNTIF('Escalated Cost'!E423:M423,"&gt;0"),0)</f>
        <v>0</v>
      </c>
      <c r="F423" s="3"/>
      <c r="G423" s="3"/>
      <c r="H423" s="3"/>
    </row>
    <row r="424" spans="1:8" ht="15" outlineLevel="1">
      <c r="A424" s="3"/>
      <c r="B424" s="96" t="s">
        <v>176</v>
      </c>
      <c r="D424" s="3"/>
      <c r="E424" s="206">
        <f>IF(SUM('Escalated Cost'!E424:M424)&gt;0,SUMIF('Escalated Cost'!E424:M424,"&gt;0",'Escalated Cost'!E424:M424)/COUNTIF('Escalated Cost'!E424:M424,"&gt;0"),0)</f>
        <v>0</v>
      </c>
      <c r="F424" s="3"/>
      <c r="G424" s="3"/>
      <c r="H424" s="3"/>
    </row>
    <row r="425" spans="1:8" ht="15" outlineLevel="1">
      <c r="A425" s="3"/>
      <c r="B425" s="96" t="s">
        <v>177</v>
      </c>
      <c r="D425" s="3"/>
      <c r="E425" s="206">
        <f>IF(SUM('Escalated Cost'!E425:M425)&gt;0,SUMIF('Escalated Cost'!E425:M425,"&gt;0",'Escalated Cost'!E425:M425)/COUNTIF('Escalated Cost'!E425:M425,"&gt;0"),0)</f>
        <v>0</v>
      </c>
      <c r="F425" s="3"/>
      <c r="G425" s="3"/>
      <c r="H425" s="3"/>
    </row>
    <row r="426" spans="1:8" ht="15">
      <c r="A426" s="100" t="s">
        <v>13</v>
      </c>
      <c r="B426" s="95" t="s">
        <v>178</v>
      </c>
      <c r="D426" s="3"/>
      <c r="E426" s="206">
        <f>IF(SUM('Escalated Cost'!E426:M426)&gt;0,SUMIF('Escalated Cost'!E426:M426,"&gt;0",'Escalated Cost'!E426:M426)/COUNTIF('Escalated Cost'!E426:M426,"&gt;0"),0)</f>
        <v>0</v>
      </c>
      <c r="F426" s="3"/>
      <c r="G426" s="3"/>
      <c r="H426" s="3"/>
    </row>
    <row r="427" spans="1:8" ht="15" outlineLevel="1">
      <c r="A427" s="3"/>
      <c r="B427" s="96" t="s">
        <v>179</v>
      </c>
      <c r="D427" s="3"/>
      <c r="E427" s="206">
        <f>IF(SUM('Escalated Cost'!E427:M427)&gt;0,SUMIF('Escalated Cost'!E427:M427,"&gt;0",'Escalated Cost'!E427:M427)/COUNTIF('Escalated Cost'!E427:M427,"&gt;0"),0)</f>
        <v>0</v>
      </c>
      <c r="F427" s="3"/>
      <c r="G427" s="3"/>
      <c r="H427" s="3"/>
    </row>
    <row r="428" spans="1:8" ht="15" outlineLevel="1">
      <c r="A428" s="3"/>
      <c r="B428" s="96" t="s">
        <v>180</v>
      </c>
      <c r="D428" s="3"/>
      <c r="E428" s="206">
        <f>IF(SUM('Escalated Cost'!E428:M428)&gt;0,SUMIF('Escalated Cost'!E428:M428,"&gt;0",'Escalated Cost'!E428:M428)/COUNTIF('Escalated Cost'!E428:M428,"&gt;0"),0)</f>
        <v>0</v>
      </c>
      <c r="F428" s="3"/>
      <c r="G428" s="3"/>
      <c r="H428" s="3"/>
    </row>
    <row r="429" spans="1:8" ht="15" outlineLevel="1">
      <c r="A429" s="3"/>
      <c r="B429" s="96" t="s">
        <v>181</v>
      </c>
      <c r="D429" s="3"/>
      <c r="E429" s="206">
        <f>IF(SUM('Escalated Cost'!E429:M429)&gt;0,SUMIF('Escalated Cost'!E429:M429,"&gt;0",'Escalated Cost'!E429:M429)/COUNTIF('Escalated Cost'!E429:M429,"&gt;0"),0)</f>
        <v>0</v>
      </c>
      <c r="F429" s="3"/>
      <c r="G429" s="3"/>
      <c r="H429" s="3"/>
    </row>
    <row r="430" spans="1:8" ht="15" outlineLevel="1">
      <c r="A430" s="3"/>
      <c r="B430" s="96" t="s">
        <v>182</v>
      </c>
      <c r="D430" s="3"/>
      <c r="E430" s="206">
        <f>IF(SUM('Escalated Cost'!E430:M430)&gt;0,SUMIF('Escalated Cost'!E430:M430,"&gt;0",'Escalated Cost'!E430:M430)/COUNTIF('Escalated Cost'!E430:M430,"&gt;0"),0)</f>
        <v>0</v>
      </c>
      <c r="F430" s="3"/>
      <c r="G430" s="3"/>
      <c r="H430" s="3"/>
    </row>
    <row r="431" spans="1:8" ht="15" outlineLevel="1">
      <c r="A431" s="3"/>
      <c r="B431" s="96" t="s">
        <v>183</v>
      </c>
      <c r="D431" s="3"/>
      <c r="E431" s="206">
        <f>IF(SUM('Escalated Cost'!E431:M431)&gt;0,SUMIF('Escalated Cost'!E431:M431,"&gt;0",'Escalated Cost'!E431:M431)/COUNTIF('Escalated Cost'!E431:M431,"&gt;0"),0)</f>
        <v>0</v>
      </c>
      <c r="F431" s="3"/>
      <c r="G431" s="3"/>
      <c r="H431" s="3"/>
    </row>
    <row r="432" spans="1:8" ht="15" outlineLevel="1">
      <c r="A432" s="3"/>
      <c r="B432" s="96" t="s">
        <v>184</v>
      </c>
      <c r="D432" s="3"/>
      <c r="E432" s="206">
        <f>IF(SUM('Escalated Cost'!E432:M432)&gt;0,SUMIF('Escalated Cost'!E432:M432,"&gt;0",'Escalated Cost'!E432:M432)/COUNTIF('Escalated Cost'!E432:M432,"&gt;0"),0)</f>
        <v>0</v>
      </c>
      <c r="F432" s="3"/>
      <c r="G432" s="3"/>
      <c r="H432" s="3"/>
    </row>
    <row r="433" spans="1:8" ht="15">
      <c r="A433" s="100" t="s">
        <v>19</v>
      </c>
      <c r="B433" s="95" t="s">
        <v>185</v>
      </c>
      <c r="D433" s="3"/>
      <c r="E433" s="206">
        <f>IF(SUM('Escalated Cost'!E433:M433)&gt;0,SUMIF('Escalated Cost'!E433:M433,"&gt;0",'Escalated Cost'!E433:M433)/COUNTIF('Escalated Cost'!E433:M433,"&gt;0"),0)</f>
        <v>0</v>
      </c>
      <c r="F433" s="3"/>
      <c r="G433" s="3"/>
      <c r="H433" s="3"/>
    </row>
    <row r="434" spans="1:8" ht="15" outlineLevel="1">
      <c r="A434" s="3"/>
      <c r="B434" s="96" t="s">
        <v>174</v>
      </c>
      <c r="D434" s="3"/>
      <c r="E434" s="206">
        <f>IF(SUM('Escalated Cost'!E434:M434)&gt;0,SUMIF('Escalated Cost'!E434:M434,"&gt;0",'Escalated Cost'!E434:M434)/COUNTIF('Escalated Cost'!E434:M434,"&gt;0"),0)</f>
        <v>0</v>
      </c>
      <c r="F434" s="3"/>
      <c r="G434" s="3"/>
      <c r="H434" s="3"/>
    </row>
    <row r="435" spans="1:8" ht="15" outlineLevel="1">
      <c r="A435" s="3"/>
      <c r="B435" s="96" t="s">
        <v>175</v>
      </c>
      <c r="D435" s="3"/>
      <c r="E435" s="206">
        <f>IF(SUM('Escalated Cost'!E435:M435)&gt;0,SUMIF('Escalated Cost'!E435:M435,"&gt;0",'Escalated Cost'!E435:M435)/COUNTIF('Escalated Cost'!E435:M435,"&gt;0"),0)</f>
        <v>0</v>
      </c>
      <c r="F435" s="3"/>
      <c r="G435" s="3"/>
      <c r="H435" s="3"/>
    </row>
    <row r="436" spans="1:8" ht="15" outlineLevel="1">
      <c r="A436" s="3"/>
      <c r="B436" s="96" t="s">
        <v>176</v>
      </c>
      <c r="D436" s="3"/>
      <c r="E436" s="206">
        <f>IF(SUM('Escalated Cost'!E436:M436)&gt;0,SUMIF('Escalated Cost'!E436:M436,"&gt;0",'Escalated Cost'!E436:M436)/COUNTIF('Escalated Cost'!E436:M436,"&gt;0"),0)</f>
        <v>0</v>
      </c>
      <c r="F436" s="3"/>
      <c r="G436" s="3"/>
      <c r="H436" s="3"/>
    </row>
    <row r="437" spans="1:8" ht="15" outlineLevel="1">
      <c r="A437" s="3"/>
      <c r="B437" s="96" t="s">
        <v>177</v>
      </c>
      <c r="D437" s="3"/>
      <c r="E437" s="206">
        <f>IF(SUM('Escalated Cost'!E437:M437)&gt;0,SUMIF('Escalated Cost'!E437:M437,"&gt;0",'Escalated Cost'!E437:M437)/COUNTIF('Escalated Cost'!E437:M437,"&gt;0"),0)</f>
        <v>0</v>
      </c>
      <c r="F437" s="3"/>
      <c r="G437" s="3"/>
      <c r="H437" s="3"/>
    </row>
    <row r="438" spans="1:8" ht="15">
      <c r="A438" s="100" t="s">
        <v>21</v>
      </c>
      <c r="B438" s="95" t="s">
        <v>186</v>
      </c>
      <c r="D438" s="3"/>
      <c r="E438" s="206">
        <f>IF(SUM('Escalated Cost'!E438:M438)&gt;0,SUMIF('Escalated Cost'!E438:M438,"&gt;0",'Escalated Cost'!E438:M438)/COUNTIF('Escalated Cost'!E438:M438,"&gt;0"),0)</f>
        <v>0</v>
      </c>
      <c r="F438" s="3"/>
      <c r="G438" s="3"/>
      <c r="H438" s="3"/>
    </row>
    <row r="439" spans="1:8" ht="15" outlineLevel="1">
      <c r="A439" s="3"/>
      <c r="B439" s="96" t="s">
        <v>179</v>
      </c>
      <c r="D439" s="3"/>
      <c r="E439" s="206">
        <f>IF(SUM('Escalated Cost'!E439:M439)&gt;0,SUMIF('Escalated Cost'!E439:M439,"&gt;0",'Escalated Cost'!E439:M439)/COUNTIF('Escalated Cost'!E439:M439,"&gt;0"),0)</f>
        <v>0</v>
      </c>
      <c r="F439" s="3"/>
      <c r="G439" s="3"/>
      <c r="H439" s="3"/>
    </row>
    <row r="440" spans="1:8" ht="15" outlineLevel="1">
      <c r="A440" s="3"/>
      <c r="B440" s="96" t="s">
        <v>180</v>
      </c>
      <c r="D440" s="3"/>
      <c r="E440" s="206">
        <f>IF(SUM('Escalated Cost'!E440:M440)&gt;0,SUMIF('Escalated Cost'!E440:M440,"&gt;0",'Escalated Cost'!E440:M440)/COUNTIF('Escalated Cost'!E440:M440,"&gt;0"),0)</f>
        <v>0</v>
      </c>
      <c r="F440" s="3"/>
      <c r="G440" s="3"/>
      <c r="H440" s="3"/>
    </row>
    <row r="441" spans="1:8" ht="15" outlineLevel="1">
      <c r="A441" s="3"/>
      <c r="B441" s="96" t="s">
        <v>181</v>
      </c>
      <c r="D441" s="3"/>
      <c r="E441" s="206">
        <f>IF(SUM('Escalated Cost'!E441:M441)&gt;0,SUMIF('Escalated Cost'!E441:M441,"&gt;0",'Escalated Cost'!E441:M441)/COUNTIF('Escalated Cost'!E441:M441,"&gt;0"),0)</f>
        <v>0</v>
      </c>
      <c r="F441" s="3"/>
      <c r="G441" s="3"/>
      <c r="H441" s="3"/>
    </row>
    <row r="442" spans="1:8" ht="15" outlineLevel="1">
      <c r="A442" s="3"/>
      <c r="B442" s="96" t="s">
        <v>182</v>
      </c>
      <c r="D442" s="3"/>
      <c r="E442" s="206">
        <f>IF(SUM('Escalated Cost'!E442:M442)&gt;0,SUMIF('Escalated Cost'!E442:M442,"&gt;0",'Escalated Cost'!E442:M442)/COUNTIF('Escalated Cost'!E442:M442,"&gt;0"),0)</f>
        <v>0</v>
      </c>
      <c r="F442" s="3"/>
      <c r="G442" s="3"/>
      <c r="H442" s="3"/>
    </row>
    <row r="443" spans="1:8" ht="15" outlineLevel="1">
      <c r="A443" s="3"/>
      <c r="B443" s="96" t="s">
        <v>183</v>
      </c>
      <c r="D443" s="3"/>
      <c r="E443" s="206">
        <f>IF(SUM('Escalated Cost'!E443:M443)&gt;0,SUMIF('Escalated Cost'!E443:M443,"&gt;0",'Escalated Cost'!E443:M443)/COUNTIF('Escalated Cost'!E443:M443,"&gt;0"),0)</f>
        <v>0</v>
      </c>
      <c r="F443" s="3"/>
      <c r="G443" s="3"/>
      <c r="H443" s="3"/>
    </row>
    <row r="444" spans="1:8" ht="15" outlineLevel="1">
      <c r="A444" s="3"/>
      <c r="B444" s="96" t="s">
        <v>184</v>
      </c>
      <c r="D444" s="3"/>
      <c r="E444" s="206">
        <f>IF(SUM('Escalated Cost'!E444:M444)&gt;0,SUMIF('Escalated Cost'!E444:M444,"&gt;0",'Escalated Cost'!E444:M444)/COUNTIF('Escalated Cost'!E444:M444,"&gt;0"),0)</f>
        <v>0</v>
      </c>
      <c r="F444" s="3"/>
      <c r="G444" s="3"/>
      <c r="H444" s="3"/>
    </row>
    <row r="445" spans="1:8" ht="15">
      <c r="A445" s="100" t="s">
        <v>23</v>
      </c>
      <c r="B445" s="95" t="s">
        <v>187</v>
      </c>
      <c r="D445" s="3"/>
      <c r="E445" s="206">
        <f>IF(SUM('Escalated Cost'!E445:M445)&gt;0,SUMIF('Escalated Cost'!E445:M445,"&gt;0",'Escalated Cost'!E445:M445)/COUNTIF('Escalated Cost'!E445:M445,"&gt;0"),0)</f>
        <v>0</v>
      </c>
      <c r="F445" s="3"/>
      <c r="G445" s="3"/>
      <c r="H445" s="3"/>
    </row>
    <row r="446" spans="1:8" ht="15" outlineLevel="1">
      <c r="A446" s="101"/>
      <c r="B446" s="96" t="s">
        <v>174</v>
      </c>
      <c r="D446" s="3"/>
      <c r="E446" s="206">
        <f>IF(SUM('Escalated Cost'!E446:M446)&gt;0,SUMIF('Escalated Cost'!E446:M446,"&gt;0",'Escalated Cost'!E446:M446)/COUNTIF('Escalated Cost'!E446:M446,"&gt;0"),0)</f>
        <v>0</v>
      </c>
      <c r="F446" s="3"/>
      <c r="G446" s="3"/>
      <c r="H446" s="3"/>
    </row>
    <row r="447" spans="1:8" ht="15" outlineLevel="1">
      <c r="A447" s="101"/>
      <c r="B447" s="96" t="s">
        <v>175</v>
      </c>
      <c r="D447" s="3"/>
      <c r="E447" s="206">
        <f>IF(SUM('Escalated Cost'!E447:M447)&gt;0,SUMIF('Escalated Cost'!E447:M447,"&gt;0",'Escalated Cost'!E447:M447)/COUNTIF('Escalated Cost'!E447:M447,"&gt;0"),0)</f>
        <v>0</v>
      </c>
      <c r="F447" s="3"/>
      <c r="G447" s="3"/>
      <c r="H447" s="3"/>
    </row>
    <row r="448" spans="1:8" ht="15" outlineLevel="1">
      <c r="A448" s="101"/>
      <c r="B448" s="96" t="s">
        <v>176</v>
      </c>
      <c r="D448" s="3"/>
      <c r="E448" s="206">
        <f>IF(SUM('Escalated Cost'!E448:M448)&gt;0,SUMIF('Escalated Cost'!E448:M448,"&gt;0",'Escalated Cost'!E448:M448)/COUNTIF('Escalated Cost'!E448:M448,"&gt;0"),0)</f>
        <v>0</v>
      </c>
      <c r="F448" s="3"/>
      <c r="G448" s="3"/>
      <c r="H448" s="3"/>
    </row>
    <row r="449" spans="1:8" ht="15">
      <c r="A449" s="100" t="s">
        <v>25</v>
      </c>
      <c r="B449" s="95" t="s">
        <v>188</v>
      </c>
      <c r="D449" s="3"/>
      <c r="E449" s="206">
        <f>IF(SUM('Escalated Cost'!E449:M449)&gt;0,SUMIF('Escalated Cost'!E449:M449,"&gt;0",'Escalated Cost'!E449:M449)/COUNTIF('Escalated Cost'!E449:M449,"&gt;0"),0)</f>
        <v>0</v>
      </c>
      <c r="F449" s="3"/>
      <c r="G449" s="3"/>
      <c r="H449" s="3"/>
    </row>
    <row r="450" spans="1:8" ht="15" outlineLevel="1">
      <c r="A450" s="3"/>
      <c r="B450" s="96" t="s">
        <v>179</v>
      </c>
      <c r="D450" s="3"/>
      <c r="E450" s="206">
        <f>IF(SUM('Escalated Cost'!E450:M450)&gt;0,SUMIF('Escalated Cost'!E450:M450,"&gt;0",'Escalated Cost'!E450:M450)/COUNTIF('Escalated Cost'!E450:M450,"&gt;0"),0)</f>
        <v>0</v>
      </c>
      <c r="F450" s="3"/>
      <c r="G450" s="3"/>
      <c r="H450" s="3"/>
    </row>
    <row r="451" spans="1:8" ht="15" outlineLevel="1">
      <c r="A451" s="3"/>
      <c r="B451" s="96" t="s">
        <v>180</v>
      </c>
      <c r="D451" s="3"/>
      <c r="E451" s="206">
        <f>IF(SUM('Escalated Cost'!E451:M451)&gt;0,SUMIF('Escalated Cost'!E451:M451,"&gt;0",'Escalated Cost'!E451:M451)/COUNTIF('Escalated Cost'!E451:M451,"&gt;0"),0)</f>
        <v>0</v>
      </c>
      <c r="F451" s="3"/>
      <c r="G451" s="3"/>
      <c r="H451" s="3"/>
    </row>
    <row r="452" spans="1:8" ht="15" outlineLevel="1">
      <c r="A452" s="3"/>
      <c r="B452" s="96" t="s">
        <v>181</v>
      </c>
      <c r="D452" s="3"/>
      <c r="E452" s="206">
        <f>IF(SUM('Escalated Cost'!E452:M452)&gt;0,SUMIF('Escalated Cost'!E452:M452,"&gt;0",'Escalated Cost'!E452:M452)/COUNTIF('Escalated Cost'!E452:M452,"&gt;0"),0)</f>
        <v>0</v>
      </c>
      <c r="F452" s="3"/>
      <c r="G452" s="3"/>
      <c r="H452" s="3"/>
    </row>
    <row r="453" spans="1:8" ht="15" outlineLevel="1">
      <c r="A453" s="3"/>
      <c r="B453" s="96" t="s">
        <v>182</v>
      </c>
      <c r="D453" s="3"/>
      <c r="E453" s="206">
        <f>IF(SUM('Escalated Cost'!E453:M453)&gt;0,SUMIF('Escalated Cost'!E453:M453,"&gt;0",'Escalated Cost'!E453:M453)/COUNTIF('Escalated Cost'!E453:M453,"&gt;0"),0)</f>
        <v>0</v>
      </c>
      <c r="F453" s="3"/>
      <c r="G453" s="3"/>
      <c r="H453" s="3"/>
    </row>
    <row r="454" spans="1:8" ht="15" outlineLevel="1">
      <c r="A454" s="3"/>
      <c r="B454" s="96" t="s">
        <v>183</v>
      </c>
      <c r="D454" s="3"/>
      <c r="E454" s="206">
        <f>IF(SUM('Escalated Cost'!E454:M454)&gt;0,SUMIF('Escalated Cost'!E454:M454,"&gt;0",'Escalated Cost'!E454:M454)/COUNTIF('Escalated Cost'!E454:M454,"&gt;0"),0)</f>
        <v>0</v>
      </c>
      <c r="F454" s="3"/>
      <c r="G454" s="3"/>
      <c r="H454" s="3"/>
    </row>
    <row r="455" spans="1:8" ht="15" outlineLevel="1">
      <c r="A455" s="3"/>
      <c r="B455" s="96" t="s">
        <v>184</v>
      </c>
      <c r="D455" s="3"/>
      <c r="E455" s="206">
        <f>IF(SUM('Escalated Cost'!E455:M455)&gt;0,SUMIF('Escalated Cost'!E455:M455,"&gt;0",'Escalated Cost'!E455:M455)/COUNTIF('Escalated Cost'!E455:M455,"&gt;0"),0)</f>
        <v>0</v>
      </c>
      <c r="F455" s="3"/>
      <c r="G455" s="3"/>
      <c r="H455" s="3"/>
    </row>
    <row r="456" spans="1:8" ht="15">
      <c r="A456" s="100" t="s">
        <v>42</v>
      </c>
      <c r="B456" s="95" t="s">
        <v>210</v>
      </c>
      <c r="D456" s="3"/>
      <c r="E456" s="206">
        <f>IF(SUM('Escalated Cost'!E456:M456)&gt;0,SUMIF('Escalated Cost'!E456:M456,"&gt;0",'Escalated Cost'!E456:M456)/COUNTIF('Escalated Cost'!E456:M456,"&gt;0"),0)</f>
        <v>0</v>
      </c>
      <c r="F456" s="3"/>
      <c r="G456" s="3"/>
      <c r="H456" s="3"/>
    </row>
    <row r="457" spans="1:8" ht="15.75">
      <c r="A457" s="3"/>
      <c r="B457" s="85" t="s">
        <v>211</v>
      </c>
      <c r="D457" s="3"/>
      <c r="E457" s="206">
        <f>IF(SUM('Escalated Cost'!E457:M457)&gt;0,SUMIF('Escalated Cost'!E457:M457,"&gt;0",'Escalated Cost'!E457:M457)/COUNTIF('Escalated Cost'!E457:M457,"&gt;0"),0)</f>
        <v>0</v>
      </c>
      <c r="F457" s="3"/>
      <c r="G457" s="3"/>
      <c r="H457" s="3"/>
    </row>
    <row r="458" spans="1:8" ht="15.75">
      <c r="A458" s="3"/>
      <c r="B458" s="85"/>
      <c r="D458" s="3"/>
      <c r="E458" s="206">
        <f>IF(SUM('Escalated Cost'!E458:M458)&gt;0,SUMIF('Escalated Cost'!E458:M458,"&gt;0",'Escalated Cost'!E458:M458)/COUNTIF('Escalated Cost'!E458:M458,"&gt;0"),0)</f>
        <v>0</v>
      </c>
      <c r="F458" s="3"/>
      <c r="G458" s="3"/>
      <c r="H458" s="3"/>
    </row>
    <row r="459" spans="1:8" ht="15.75">
      <c r="A459" s="90">
        <v>16</v>
      </c>
      <c r="B459" s="94" t="s">
        <v>212</v>
      </c>
      <c r="D459" s="3"/>
      <c r="E459" s="206">
        <f>IF(SUM('Escalated Cost'!E459:M459)&gt;0,SUMIF('Escalated Cost'!E459:M459,"&gt;0",'Escalated Cost'!E459:M459)/COUNTIF('Escalated Cost'!E459:M459,"&gt;0"),0)</f>
        <v>0</v>
      </c>
      <c r="F459" s="3"/>
      <c r="G459" s="3"/>
      <c r="H459" s="3"/>
    </row>
    <row r="460" spans="1:8" ht="15">
      <c r="A460" s="3"/>
      <c r="B460" s="5" t="s">
        <v>211</v>
      </c>
      <c r="D460" s="3"/>
      <c r="E460" s="206">
        <f>IF(SUM('Escalated Cost'!E460:M460)&gt;0,SUMIF('Escalated Cost'!E460:M460,"&gt;0",'Escalated Cost'!E460:M460)/COUNTIF('Escalated Cost'!E460:M460,"&gt;0"),0)</f>
        <v>0</v>
      </c>
      <c r="F460" s="3"/>
      <c r="G460" s="3"/>
      <c r="H460" s="3"/>
    </row>
    <row r="461" spans="1:8" ht="15">
      <c r="A461" s="3"/>
      <c r="B461" s="81"/>
      <c r="D461" s="3"/>
      <c r="E461" s="206">
        <f>IF(SUM('Escalated Cost'!E461:M461)&gt;0,SUMIF('Escalated Cost'!E461:M461,"&gt;0",'Escalated Cost'!E461:M461)/COUNTIF('Escalated Cost'!E461:M461,"&gt;0"),0)</f>
        <v>0</v>
      </c>
      <c r="F461" s="3"/>
      <c r="G461" s="3"/>
      <c r="H461" s="3"/>
    </row>
    <row r="462" spans="1:8" ht="15.75">
      <c r="A462" s="90">
        <v>17</v>
      </c>
      <c r="B462" s="94" t="s">
        <v>383</v>
      </c>
      <c r="D462" s="3"/>
      <c r="E462" s="206">
        <f>IF(SUM('Escalated Cost'!E462:M462)&gt;0,SUMIF('Escalated Cost'!E462:M462,"&gt;0",'Escalated Cost'!E462:M462)/COUNTIF('Escalated Cost'!E462:M462,"&gt;0"),0)</f>
        <v>0</v>
      </c>
      <c r="F462" s="3"/>
      <c r="G462" s="3"/>
      <c r="H462" s="3"/>
    </row>
    <row r="463" spans="1:8" ht="15">
      <c r="A463" s="100" t="s">
        <v>8</v>
      </c>
      <c r="B463" s="95" t="s">
        <v>213</v>
      </c>
      <c r="D463" s="3"/>
      <c r="E463" s="206">
        <f>IF(SUM('Escalated Cost'!E463:M463)&gt;0,SUMIF('Escalated Cost'!E463:M463,"&gt;0",'Escalated Cost'!E463:M463)/COUNTIF('Escalated Cost'!E463:M463,"&gt;0"),0)</f>
        <v>0</v>
      </c>
      <c r="F463" s="3"/>
      <c r="G463" s="3"/>
      <c r="H463" s="3"/>
    </row>
    <row r="464" spans="1:8" ht="15">
      <c r="A464" s="100" t="s">
        <v>11</v>
      </c>
      <c r="B464" s="95" t="s">
        <v>214</v>
      </c>
      <c r="D464" s="3"/>
      <c r="E464" s="206">
        <f>IF(SUM('Escalated Cost'!E464:M464)&gt;0,SUMIF('Escalated Cost'!E464:M464,"&gt;0",'Escalated Cost'!E464:M464)/COUNTIF('Escalated Cost'!E464:M464,"&gt;0"),0)</f>
        <v>0</v>
      </c>
      <c r="F464" s="3"/>
      <c r="G464" s="3"/>
      <c r="H464" s="3"/>
    </row>
    <row r="465" spans="1:8" ht="15">
      <c r="A465" s="3"/>
      <c r="B465" s="5" t="s">
        <v>215</v>
      </c>
      <c r="D465" s="3"/>
      <c r="E465" s="206">
        <f>IF(SUM('Escalated Cost'!E465:M465)&gt;0,SUMIF('Escalated Cost'!E465:M465,"&gt;0",'Escalated Cost'!E465:M465)/COUNTIF('Escalated Cost'!E465:M465,"&gt;0"),0)</f>
        <v>0</v>
      </c>
      <c r="F465" s="3"/>
      <c r="G465" s="3"/>
      <c r="H465" s="3"/>
    </row>
    <row r="466" spans="1:8" ht="15">
      <c r="A466" s="3"/>
      <c r="B466" s="5" t="s">
        <v>216</v>
      </c>
      <c r="D466" s="3"/>
      <c r="E466" s="206">
        <f>IF(SUM('Escalated Cost'!E466:M466)&gt;0,SUMIF('Escalated Cost'!E466:M466,"&gt;0",'Escalated Cost'!E466:M466)/COUNTIF('Escalated Cost'!E466:M466,"&gt;0"),0)</f>
        <v>0</v>
      </c>
      <c r="F466" s="3"/>
      <c r="G466" s="3"/>
      <c r="H466" s="3"/>
    </row>
    <row r="467" spans="4:8" ht="15">
      <c r="D467" s="3"/>
      <c r="E467" s="206">
        <f>IF(SUM('Escalated Cost'!E467:M467)&gt;0,SUMIF('Escalated Cost'!E467:M467,"&gt;0",'Escalated Cost'!E467:M467)/COUNTIF('Escalated Cost'!E467:M467,"&gt;0"),0)</f>
        <v>0</v>
      </c>
      <c r="F467" s="3"/>
      <c r="G467" s="3"/>
      <c r="H467" s="3"/>
    </row>
    <row r="468" spans="2:8" ht="18">
      <c r="B468" s="97" t="s">
        <v>217</v>
      </c>
      <c r="D468" s="3"/>
      <c r="E468" s="206">
        <f>IF(SUM('Escalated Cost'!E468:M468)&gt;0,SUMIF('Escalated Cost'!E468:M468,"&gt;0",'Escalated Cost'!E468:M468)/COUNTIF('Escalated Cost'!E468:M468,"&gt;0"),0)</f>
        <v>0</v>
      </c>
      <c r="F468" s="3"/>
      <c r="G468" s="3"/>
      <c r="H468" s="3"/>
    </row>
    <row r="469" spans="1:8" ht="15.75">
      <c r="A469" s="90">
        <v>1</v>
      </c>
      <c r="B469" s="94" t="s">
        <v>218</v>
      </c>
      <c r="D469" s="3"/>
      <c r="E469" s="206">
        <f>'Escalated Cost'!O469</f>
        <v>72.96722623735141</v>
      </c>
      <c r="F469" s="3"/>
      <c r="G469" s="3"/>
      <c r="H469" s="3"/>
    </row>
    <row r="470" spans="1:8" ht="15.75">
      <c r="A470" s="90">
        <v>2</v>
      </c>
      <c r="B470" s="94" t="s">
        <v>219</v>
      </c>
      <c r="D470" s="3"/>
      <c r="E470" s="206">
        <f>'Escalated Cost'!O470</f>
        <v>125.08667354974527</v>
      </c>
      <c r="F470" s="3"/>
      <c r="G470" s="3"/>
      <c r="H470" s="3"/>
    </row>
    <row r="471" spans="1:8" ht="15.75">
      <c r="A471" s="90">
        <v>3</v>
      </c>
      <c r="B471" s="94" t="s">
        <v>220</v>
      </c>
      <c r="D471" s="3"/>
      <c r="E471" s="206">
        <f>'Escalated Cost'!O471</f>
        <v>31.271668387436318</v>
      </c>
      <c r="F471" s="3"/>
      <c r="G471" s="3"/>
      <c r="H471" s="3"/>
    </row>
    <row r="472" spans="1:8" ht="15.75">
      <c r="A472" s="90">
        <v>4</v>
      </c>
      <c r="B472" s="94" t="s">
        <v>221</v>
      </c>
      <c r="D472" s="3"/>
      <c r="E472" s="206">
        <f>IF(SUM('Escalated Cost'!E472:M472)&gt;0,SUMIF('Escalated Cost'!E472:M472,"&gt;0",'Escalated Cost'!E472:M472)/COUNTIF('Escalated Cost'!E472:M472,"&gt;0"),0)</f>
        <v>0</v>
      </c>
      <c r="F472" s="3"/>
      <c r="G472" s="3"/>
      <c r="H472" s="3"/>
    </row>
    <row r="473" spans="1:8" ht="15">
      <c r="A473" s="3"/>
      <c r="B473" s="95" t="s">
        <v>222</v>
      </c>
      <c r="D473" s="3"/>
      <c r="E473" s="206">
        <f>IF(SUM('Escalated Cost'!E473:M473)&gt;0,SUMIF('Escalated Cost'!E473:M473,"&gt;0",'Escalated Cost'!E473:M473)/COUNTIF('Escalated Cost'!E473:M473,"&gt;0"),0)</f>
        <v>0</v>
      </c>
      <c r="F473" s="3"/>
      <c r="G473" s="3"/>
      <c r="H473" s="3"/>
    </row>
    <row r="474" spans="1:8" ht="15">
      <c r="A474" s="3"/>
      <c r="B474" s="95" t="s">
        <v>223</v>
      </c>
      <c r="D474" s="3"/>
      <c r="E474" s="206">
        <f>IF(SUM('Escalated Cost'!E474:M474)&gt;0,SUMIF('Escalated Cost'!E474:M474,"&gt;0",'Escalated Cost'!E474:M474)/COUNTIF('Escalated Cost'!E474:M474,"&gt;0"),0)</f>
        <v>0</v>
      </c>
      <c r="F474" s="3"/>
      <c r="G474" s="3"/>
      <c r="H474" s="3"/>
    </row>
    <row r="475" spans="1:8" ht="15">
      <c r="A475" s="3"/>
      <c r="B475" s="95" t="s">
        <v>224</v>
      </c>
      <c r="D475" s="3"/>
      <c r="E475" s="206">
        <f>IF(SUM('Escalated Cost'!E475:M475)&gt;0,SUMIF('Escalated Cost'!E475:M475,"&gt;0",'Escalated Cost'!E475:M475)/COUNTIF('Escalated Cost'!E475:M475,"&gt;0"),0)</f>
        <v>0</v>
      </c>
      <c r="F475" s="3"/>
      <c r="G475" s="3"/>
      <c r="H475" s="3"/>
    </row>
    <row r="476" spans="1:8" ht="15">
      <c r="A476" s="3"/>
      <c r="B476" s="95" t="s">
        <v>225</v>
      </c>
      <c r="D476" s="3"/>
      <c r="E476" s="206">
        <f>IF(SUM('Escalated Cost'!E476:M476)&gt;0,SUMIF('Escalated Cost'!E476:M476,"&gt;0",'Escalated Cost'!E476:M476)/COUNTIF('Escalated Cost'!E476:M476,"&gt;0"),0)</f>
        <v>0</v>
      </c>
      <c r="F476" s="3"/>
      <c r="G476" s="3"/>
      <c r="H476" s="3"/>
    </row>
    <row r="477" spans="1:8" ht="15">
      <c r="A477" s="3"/>
      <c r="B477" s="95" t="s">
        <v>226</v>
      </c>
      <c r="D477" s="3"/>
      <c r="E477" s="206">
        <f>IF(SUM('Escalated Cost'!E477:M477)&gt;0,SUMIF('Escalated Cost'!E477:M477,"&gt;0",'Escalated Cost'!E477:M477)/COUNTIF('Escalated Cost'!E477:M477,"&gt;0"),0)</f>
        <v>0</v>
      </c>
      <c r="F477" s="3"/>
      <c r="G477" s="3"/>
      <c r="H477" s="3"/>
    </row>
    <row r="478" spans="1:8" ht="15.75">
      <c r="A478" s="90">
        <v>5</v>
      </c>
      <c r="B478" s="94" t="s">
        <v>227</v>
      </c>
      <c r="D478" s="3"/>
      <c r="E478" s="206">
        <f>'Escalated Cost'!O478</f>
        <v>0.019744788821019443</v>
      </c>
      <c r="F478" s="3"/>
      <c r="G478" s="3"/>
      <c r="H478" s="3"/>
    </row>
    <row r="479" spans="1:8" ht="28.5">
      <c r="A479" s="3"/>
      <c r="B479" s="95" t="s">
        <v>228</v>
      </c>
      <c r="D479" s="3"/>
      <c r="E479" s="206">
        <f>IF(SUM('Escalated Cost'!E479:M479)&gt;0,SUMIF('Escalated Cost'!E479:M479,"&gt;0",'Escalated Cost'!E479:M479)/COUNTIF('Escalated Cost'!E479:M479,"&gt;0"),0)</f>
        <v>0</v>
      </c>
      <c r="F479" s="3"/>
      <c r="G479" s="3"/>
      <c r="H479" s="3"/>
    </row>
    <row r="480" spans="1:8" ht="28.5">
      <c r="A480" s="3"/>
      <c r="B480" s="95" t="s">
        <v>229</v>
      </c>
      <c r="D480" s="3"/>
      <c r="E480" s="206">
        <f>IF(SUM('Escalated Cost'!E480:M480)&gt;0,SUMIF('Escalated Cost'!E480:M480,"&gt;0",'Escalated Cost'!E480:M480)/COUNTIF('Escalated Cost'!E480:M480,"&gt;0"),0)</f>
        <v>0</v>
      </c>
      <c r="F480" s="3"/>
      <c r="G480" s="3"/>
      <c r="H480" s="3"/>
    </row>
    <row r="481" spans="1:8" ht="15">
      <c r="A481" s="3"/>
      <c r="B481" s="95" t="s">
        <v>230</v>
      </c>
      <c r="D481" s="3"/>
      <c r="E481" s="206">
        <f>IF(SUM('Escalated Cost'!E481:M481)&gt;0,SUMIF('Escalated Cost'!E481:M481,"&gt;0",'Escalated Cost'!E481:M481)/COUNTIF('Escalated Cost'!E481:M481,"&gt;0"),0)</f>
        <v>0</v>
      </c>
      <c r="F481" s="3"/>
      <c r="G481" s="3"/>
      <c r="H481" s="3"/>
    </row>
    <row r="482" spans="1:8" ht="15.75">
      <c r="A482" s="90">
        <v>6</v>
      </c>
      <c r="B482" s="94" t="s">
        <v>231</v>
      </c>
      <c r="D482" s="3"/>
      <c r="E482" s="206">
        <f>'Escalated Cost'!O482</f>
        <v>0.031271668387436315</v>
      </c>
      <c r="F482" s="3"/>
      <c r="G482" s="3"/>
      <c r="H482" s="3"/>
    </row>
    <row r="483" spans="1:8" ht="15.75">
      <c r="A483" s="90">
        <v>7</v>
      </c>
      <c r="B483" s="94" t="s">
        <v>232</v>
      </c>
      <c r="D483" s="3"/>
      <c r="E483" s="305">
        <f>'Escalated Cost'!O483</f>
        <v>0.0005853035366317534</v>
      </c>
      <c r="F483" s="3"/>
      <c r="G483" s="3"/>
      <c r="H483" s="3"/>
    </row>
    <row r="484" spans="1:8" ht="15.75">
      <c r="A484" s="90">
        <v>8</v>
      </c>
      <c r="B484" s="94" t="s">
        <v>233</v>
      </c>
      <c r="D484" s="3"/>
      <c r="E484" s="305">
        <f>'Escalated Cost'!O484</f>
        <v>0.017492277088399386</v>
      </c>
      <c r="F484" s="3"/>
      <c r="G484" s="3"/>
      <c r="H484" s="3"/>
    </row>
    <row r="485" spans="1:8" ht="15.75">
      <c r="A485" s="90">
        <v>9</v>
      </c>
      <c r="B485" s="94" t="s">
        <v>234</v>
      </c>
      <c r="D485" s="3"/>
      <c r="E485" s="307">
        <f>'Escalated Cost'!O485</f>
        <v>0.0008073845157110465</v>
      </c>
      <c r="F485" s="3"/>
      <c r="G485" s="3"/>
      <c r="H485" s="3"/>
    </row>
    <row r="486" spans="1:8" ht="15.75">
      <c r="A486" s="90">
        <v>10</v>
      </c>
      <c r="B486" s="94" t="s">
        <v>235</v>
      </c>
      <c r="D486" s="3"/>
      <c r="E486" s="306"/>
      <c r="F486" s="3"/>
      <c r="G486" s="3"/>
      <c r="H486" s="3"/>
    </row>
    <row r="487" spans="1:8" ht="15.75">
      <c r="A487" s="90">
        <v>11</v>
      </c>
      <c r="B487" s="94" t="s">
        <v>236</v>
      </c>
      <c r="D487" s="3"/>
      <c r="E487" s="206">
        <f>IF(SUM('Escalated Cost'!E487:M487)&gt;0,SUMIF('Escalated Cost'!E487:M487,"&gt;0",'Escalated Cost'!E487:M487)/COUNTIF('Escalated Cost'!E487:M487,"&gt;0"),0)</f>
        <v>0</v>
      </c>
      <c r="F487" s="3"/>
      <c r="G487" s="3"/>
      <c r="H487" s="3"/>
    </row>
    <row r="488" spans="1:8" ht="15.75">
      <c r="A488" s="90">
        <v>12</v>
      </c>
      <c r="B488" s="94" t="s">
        <v>237</v>
      </c>
      <c r="D488" s="3"/>
      <c r="E488" s="206">
        <f>'Escalated Cost'!O488</f>
        <v>36.483613118675706</v>
      </c>
      <c r="F488" s="3"/>
      <c r="G488" s="3"/>
      <c r="H488" s="3"/>
    </row>
    <row r="489" spans="2:8" ht="15.75">
      <c r="B489" s="85" t="s">
        <v>238</v>
      </c>
      <c r="D489" s="3"/>
      <c r="E489" s="206">
        <f>IF(SUM('Escalated Cost'!E489:M489)&gt;0,SUMIF('Escalated Cost'!E489:M489,"&gt;0",'Escalated Cost'!E489:M489)/COUNTIF('Escalated Cost'!E489:M489,"&gt;0"),0)</f>
        <v>0</v>
      </c>
      <c r="F489" s="3"/>
      <c r="G489" s="3"/>
      <c r="H489" s="3"/>
    </row>
    <row r="490" spans="4:8" ht="15">
      <c r="D490" s="3"/>
      <c r="E490" s="3"/>
      <c r="F490" s="3"/>
      <c r="G490" s="3"/>
      <c r="H490" s="3"/>
    </row>
    <row r="491" ht="15.75">
      <c r="B491" s="4" t="s">
        <v>843</v>
      </c>
    </row>
    <row r="492" spans="2:5" ht="12.75">
      <c r="B492" s="151" t="s">
        <v>479</v>
      </c>
      <c r="E492" s="316">
        <f>'Escalated Cost'!O492</f>
        <v>20.847778924957545</v>
      </c>
    </row>
    <row r="493" spans="2:5" ht="12.75">
      <c r="B493" s="151" t="s">
        <v>480</v>
      </c>
      <c r="E493" s="316">
        <f>'Escalated Cost'!O493</f>
        <v>15.635834193718159</v>
      </c>
    </row>
    <row r="494" spans="2:5" ht="12.75">
      <c r="B494" s="151" t="s">
        <v>481</v>
      </c>
      <c r="E494" s="316">
        <f>'Escalated Cost'!O494</f>
        <v>15.635834193718159</v>
      </c>
    </row>
    <row r="495" spans="2:5" ht="12.75">
      <c r="B495" s="151" t="s">
        <v>482</v>
      </c>
      <c r="E495" s="316">
        <f>'Escalated Cost'!O495</f>
        <v>2.0847778924957545</v>
      </c>
    </row>
    <row r="497" spans="2:5" ht="12.75">
      <c r="B497" s="151" t="s">
        <v>494</v>
      </c>
      <c r="E497" s="316">
        <f>'Escalated Cost'!O497</f>
        <v>10.423889462478773</v>
      </c>
    </row>
    <row r="498" spans="2:5" ht="12.75">
      <c r="B498" s="151" t="s">
        <v>495</v>
      </c>
      <c r="E498" s="316">
        <f>'Escalated Cost'!O498</f>
        <v>3.1271668387436318</v>
      </c>
    </row>
    <row r="499" spans="2:5" ht="12.75">
      <c r="B499" s="151" t="s">
        <v>496</v>
      </c>
      <c r="E499" s="316">
        <f>'Escalated Cost'!O499</f>
        <v>10.423889462478773</v>
      </c>
    </row>
    <row r="500" spans="2:5" ht="12.75">
      <c r="B500" s="151" t="s">
        <v>497</v>
      </c>
      <c r="E500" s="316">
        <f>'Escalated Cost'!O500</f>
        <v>1.0423889462478773</v>
      </c>
    </row>
    <row r="502" spans="2:5" ht="12.75">
      <c r="B502" s="151" t="s">
        <v>509</v>
      </c>
      <c r="E502" s="316">
        <f>'Escalated Cost'!O502</f>
        <v>10.423889462478773</v>
      </c>
    </row>
    <row r="503" spans="2:5" ht="12.75">
      <c r="B503" s="151" t="s">
        <v>510</v>
      </c>
      <c r="E503" s="316">
        <f>'Escalated Cost'!O503</f>
        <v>10.423889462478773</v>
      </c>
    </row>
    <row r="504" spans="2:5" ht="12.75">
      <c r="B504" s="151" t="s">
        <v>511</v>
      </c>
      <c r="E504" s="316">
        <f>'Escalated Cost'!O504</f>
        <v>1.0423889462478773</v>
      </c>
    </row>
    <row r="505" spans="2:5" ht="25.5">
      <c r="B505" s="151" t="s">
        <v>651</v>
      </c>
      <c r="E505" s="316">
        <f>'Escalated Cost'!O505</f>
        <v>1042.3889462478774</v>
      </c>
    </row>
    <row r="506" ht="28.5">
      <c r="B506" s="5" t="s">
        <v>457</v>
      </c>
    </row>
    <row r="507" spans="2:5" ht="25.5">
      <c r="B507" s="151" t="s">
        <v>823</v>
      </c>
      <c r="E507" s="316">
        <f>'Escalated Cost'!O507</f>
        <v>3.364102148796027</v>
      </c>
    </row>
    <row r="508" spans="2:5" ht="12.75">
      <c r="B508" s="151" t="s">
        <v>459</v>
      </c>
      <c r="E508" s="316">
        <f>'Escalated Cost'!O508</f>
        <v>0.27989329877982944</v>
      </c>
    </row>
    <row r="509" spans="2:5" ht="12.75">
      <c r="B509" s="151" t="s">
        <v>460</v>
      </c>
      <c r="E509" s="316">
        <f>'Escalated Cost'!O509</f>
        <v>0.11662220782492899</v>
      </c>
    </row>
    <row r="510" spans="2:5" ht="12.75">
      <c r="B510" s="151" t="s">
        <v>461</v>
      </c>
      <c r="E510" s="316">
        <f>'Escalated Cost'!O510</f>
        <v>0.22427347658640187</v>
      </c>
    </row>
    <row r="511" spans="2:5" ht="12.75">
      <c r="B511" s="151" t="s">
        <v>462</v>
      </c>
      <c r="E511" s="316">
        <f>'Escalated Cost'!O511</f>
        <v>0.1682051074398013</v>
      </c>
    </row>
    <row r="512" spans="2:5" ht="38.25">
      <c r="B512" s="151" t="s">
        <v>437</v>
      </c>
      <c r="E512" s="316">
        <f>'Escalated Cost'!O512</f>
        <v>11.21367382932009</v>
      </c>
    </row>
    <row r="513" spans="2:5" ht="12.75">
      <c r="B513" s="151" t="s">
        <v>439</v>
      </c>
      <c r="E513" s="316">
        <f>'Escalated Cost'!O513</f>
        <v>3.364102148796027</v>
      </c>
    </row>
    <row r="514" spans="2:5" ht="12.75">
      <c r="B514" s="151" t="s">
        <v>463</v>
      </c>
      <c r="E514" s="316">
        <f>'Escalated Cost'!O514</f>
        <v>0.22427347658640182</v>
      </c>
    </row>
    <row r="515" spans="2:5" ht="12.75">
      <c r="B515" s="151" t="s">
        <v>465</v>
      </c>
      <c r="E515" s="316">
        <f>'Escalated Cost'!O515</f>
        <v>0.22427347658640182</v>
      </c>
    </row>
    <row r="516" spans="2:5" ht="12.75">
      <c r="B516" s="151" t="s">
        <v>466</v>
      </c>
      <c r="E516" s="316">
        <f>'Escalated Cost'!O516</f>
        <v>16.820510743980137</v>
      </c>
    </row>
    <row r="517" spans="2:5" ht="12.75">
      <c r="B517" s="151" t="s">
        <v>467</v>
      </c>
      <c r="E517" s="316">
        <f>'Escalated Cost'!O517</f>
        <v>1.121367382932009</v>
      </c>
    </row>
    <row r="518" spans="2:5" ht="12.75">
      <c r="B518" s="151" t="s">
        <v>468</v>
      </c>
      <c r="E518" s="316">
        <f>'Escalated Cost'!O518</f>
        <v>1.121367382932009</v>
      </c>
    </row>
    <row r="519" spans="2:5" ht="12.75">
      <c r="B519" s="151" t="s">
        <v>469</v>
      </c>
      <c r="E519" s="316">
        <f>'Escalated Cost'!O519</f>
        <v>26.912817190368216</v>
      </c>
    </row>
    <row r="520" spans="2:5" ht="12.75">
      <c r="B520" s="151" t="s">
        <v>470</v>
      </c>
      <c r="E520" s="316">
        <f>'Escalated Cost'!O520</f>
        <v>11.21367382932009</v>
      </c>
    </row>
    <row r="521" spans="2:5" ht="12.75">
      <c r="B521" s="151" t="s">
        <v>454</v>
      </c>
      <c r="E521" s="316">
        <f>'Escalated Cost'!O521</f>
        <v>2.242734765864018</v>
      </c>
    </row>
    <row r="524" spans="2:5" ht="12.75">
      <c r="B524" s="151" t="s">
        <v>476</v>
      </c>
      <c r="E524" s="316">
        <f>'Escalated Cost'!O524</f>
        <v>11.21367382932009</v>
      </c>
    </row>
    <row r="525" spans="2:5" ht="12.75">
      <c r="B525" s="151" t="s">
        <v>477</v>
      </c>
      <c r="E525" s="316">
        <f>'Escalated Cost'!O525</f>
        <v>6.728204297592054</v>
      </c>
    </row>
    <row r="526" spans="2:5" ht="12.75">
      <c r="B526" s="151" t="s">
        <v>478</v>
      </c>
      <c r="E526" s="316">
        <f>'Escalated Cost'!O526</f>
        <v>6.728204297592054</v>
      </c>
    </row>
    <row r="529" spans="2:5" ht="12.75">
      <c r="B529" s="318" t="s">
        <v>492</v>
      </c>
      <c r="E529" s="316">
        <f>'Escalated Cost'!O529</f>
        <v>4.485469531728036</v>
      </c>
    </row>
    <row r="530" spans="2:5" ht="13.5" customHeight="1">
      <c r="B530" s="318" t="s">
        <v>666</v>
      </c>
      <c r="E530" s="316">
        <f>'Escalated Cost'!O530</f>
        <v>4.485469531728036</v>
      </c>
    </row>
    <row r="531" spans="2:5" ht="15" customHeight="1">
      <c r="B531" s="318" t="s">
        <v>493</v>
      </c>
      <c r="E531" s="316">
        <f>'Escalated Cost'!O531</f>
        <v>1.121367382932009</v>
      </c>
    </row>
    <row r="532" ht="12.75">
      <c r="E532" s="254"/>
    </row>
    <row r="533" spans="2:5" ht="12.75">
      <c r="B533" s="151" t="s">
        <v>507</v>
      </c>
      <c r="E533" s="316">
        <f>'Escalated Cost'!O533</f>
        <v>4.485469531728036</v>
      </c>
    </row>
    <row r="534" spans="2:5" ht="12.75">
      <c r="B534" s="151" t="s">
        <v>508</v>
      </c>
      <c r="E534" s="316">
        <f>'Escalated Cost'!O534</f>
        <v>4.485469531728036</v>
      </c>
    </row>
    <row r="535" ht="12.75">
      <c r="E535" s="254"/>
    </row>
    <row r="536" spans="2:5" ht="14.25">
      <c r="B536" s="5" t="s">
        <v>542</v>
      </c>
      <c r="E536" s="254"/>
    </row>
    <row r="537" spans="2:5" ht="12.75">
      <c r="B537" s="151" t="s">
        <v>543</v>
      </c>
      <c r="E537" s="316">
        <f>'Escalated Cost'!O537</f>
        <v>1.0428716661267685</v>
      </c>
    </row>
    <row r="538" spans="2:5" ht="12.75">
      <c r="B538" s="151" t="s">
        <v>544</v>
      </c>
      <c r="E538" s="316">
        <f>'Escalated Cost'!O538</f>
        <v>0.9755896231508479</v>
      </c>
    </row>
    <row r="539" spans="2:5" ht="12.75">
      <c r="B539" s="151" t="s">
        <v>545</v>
      </c>
      <c r="E539" s="316">
        <f>'Escalated Cost'!O539</f>
        <v>0.5606836914660045</v>
      </c>
    </row>
    <row r="540" spans="2:5" ht="12.75">
      <c r="B540" s="151" t="s">
        <v>546</v>
      </c>
      <c r="E540" s="316">
        <f>'Escalated Cost'!O540</f>
        <v>0.5606836914660045</v>
      </c>
    </row>
    <row r="541" spans="2:5" ht="12.75">
      <c r="B541" s="151" t="s">
        <v>547</v>
      </c>
      <c r="E541" s="316">
        <f>'Escalated Cost'!O541</f>
        <v>0.28034184573300225</v>
      </c>
    </row>
    <row r="542" spans="2:5" ht="12.75">
      <c r="B542" s="151" t="s">
        <v>721</v>
      </c>
      <c r="E542" s="316">
        <f>'Escalated Cost'!O542</f>
        <v>67.28204297592055</v>
      </c>
    </row>
    <row r="543" spans="2:5" ht="12.75">
      <c r="B543" s="299" t="s">
        <v>548</v>
      </c>
      <c r="E543" s="254"/>
    </row>
    <row r="544" spans="2:5" ht="12.75">
      <c r="B544" s="151" t="s">
        <v>549</v>
      </c>
      <c r="E544" s="316">
        <f>'Escalated Cost'!O544</f>
        <v>0.22427347658640182</v>
      </c>
    </row>
    <row r="545" spans="2:5" ht="12.75">
      <c r="B545" s="151" t="s">
        <v>550</v>
      </c>
      <c r="E545" s="316">
        <f>'Escalated Cost'!O545</f>
        <v>0.22427347658640182</v>
      </c>
    </row>
    <row r="546" spans="2:5" ht="12.75">
      <c r="B546" s="151" t="s">
        <v>551</v>
      </c>
      <c r="E546" s="316">
        <f>'Escalated Cost'!O546</f>
        <v>0.22427347658640182</v>
      </c>
    </row>
    <row r="547" spans="2:5" ht="12.75">
      <c r="B547" s="151" t="s">
        <v>552</v>
      </c>
      <c r="E547" s="316">
        <f>'Escalated Cost'!O547</f>
        <v>0.22427347658640182</v>
      </c>
    </row>
    <row r="548" spans="2:5" ht="12.75">
      <c r="B548" s="151" t="s">
        <v>553</v>
      </c>
      <c r="E548" s="316">
        <f>'Escalated Cost'!O548</f>
        <v>0.22427347658640182</v>
      </c>
    </row>
    <row r="549" spans="2:5" ht="12.75">
      <c r="B549" s="151" t="s">
        <v>554</v>
      </c>
      <c r="E549" s="316">
        <f>'Escalated Cost'!O549</f>
        <v>0.8970939063456073</v>
      </c>
    </row>
    <row r="551" ht="12.75">
      <c r="B551" s="190" t="s">
        <v>580</v>
      </c>
    </row>
    <row r="552" spans="2:5" ht="12.75">
      <c r="B552" s="151" t="s">
        <v>581</v>
      </c>
      <c r="E552" s="316">
        <f>'Escalated Cost'!O552</f>
        <v>0.3364102148796027</v>
      </c>
    </row>
    <row r="553" spans="2:5" ht="12.75">
      <c r="B553" s="151" t="s">
        <v>582</v>
      </c>
      <c r="E553" s="316">
        <f>'Escalated Cost'!O553</f>
        <v>0.22427347658640187</v>
      </c>
    </row>
    <row r="554" spans="2:5" ht="12.75">
      <c r="B554" s="151" t="s">
        <v>583</v>
      </c>
      <c r="E554" s="316">
        <f>'Escalated Cost'!O554</f>
        <v>0.06728204297592058</v>
      </c>
    </row>
    <row r="555" spans="2:5" ht="12.75">
      <c r="B555" s="151" t="s">
        <v>584</v>
      </c>
      <c r="E555" s="316">
        <f>'Escalated Cost'!O555</f>
        <v>0.06728204297592058</v>
      </c>
    </row>
    <row r="556" spans="2:5" ht="12.75">
      <c r="B556" s="151" t="s">
        <v>585</v>
      </c>
      <c r="E556" s="316">
        <f>'Escalated Cost'!O556</f>
        <v>0.03364102148796029</v>
      </c>
    </row>
    <row r="557" spans="2:5" ht="12.75">
      <c r="B557" s="151" t="s">
        <v>586</v>
      </c>
      <c r="E557" s="316">
        <f>'Escalated Cost'!O557</f>
        <v>33.64102148796027</v>
      </c>
    </row>
    <row r="558" spans="2:5" ht="12.75">
      <c r="B558" s="186" t="s">
        <v>587</v>
      </c>
      <c r="E558" s="316">
        <f>'Escalated Cost'!O558</f>
        <v>0</v>
      </c>
    </row>
    <row r="559" spans="2:5" ht="12.75">
      <c r="B559" s="151" t="s">
        <v>588</v>
      </c>
      <c r="E559" s="316">
        <f>'Escalated Cost'!O559</f>
        <v>0.3364102148796026</v>
      </c>
    </row>
    <row r="560" spans="2:5" ht="12.75">
      <c r="B560" s="151" t="s">
        <v>589</v>
      </c>
      <c r="E560" s="316">
        <f>'Escalated Cost'!O560</f>
        <v>1.0092306446388082</v>
      </c>
    </row>
    <row r="561" spans="2:5" ht="12.75">
      <c r="B561" s="151" t="s">
        <v>590</v>
      </c>
      <c r="E561" s="316">
        <f>'Escalated Cost'!O561</f>
        <v>0.6128548674736947</v>
      </c>
    </row>
    <row r="562" spans="2:5" ht="12.75">
      <c r="B562" s="151" t="s">
        <v>591</v>
      </c>
      <c r="E562" s="316">
        <f>'Escalated Cost'!O562</f>
        <v>0.10716674092573746</v>
      </c>
    </row>
    <row r="563" spans="2:5" ht="12.75">
      <c r="B563" s="151" t="s">
        <v>592</v>
      </c>
      <c r="E563" s="316">
        <f>'Escalated Cost'!O563</f>
        <v>1.7924150368147724</v>
      </c>
    </row>
    <row r="564" spans="2:5" ht="12.75">
      <c r="B564" s="151" t="s">
        <v>593</v>
      </c>
      <c r="E564" s="316">
        <f>'Escalated Cost'!O564</f>
        <v>1.4017092286650112</v>
      </c>
    </row>
    <row r="566" spans="2:5" ht="12.75">
      <c r="B566" s="71" t="s">
        <v>630</v>
      </c>
      <c r="E566" s="316">
        <f>'Escalated Cost'!O566</f>
        <v>0.22427347658640187</v>
      </c>
    </row>
    <row r="567" spans="2:5" ht="12.75">
      <c r="B567" s="71" t="s">
        <v>631</v>
      </c>
      <c r="E567" s="316">
        <f>'Escalated Cost'!O567</f>
        <v>0.1682051074398013</v>
      </c>
    </row>
    <row r="568" spans="2:5" ht="12.75">
      <c r="B568" s="71" t="s">
        <v>632</v>
      </c>
      <c r="E568" s="316">
        <f>'Escalated Cost'!O568</f>
        <v>0.05606836914660047</v>
      </c>
    </row>
    <row r="569" spans="2:5" ht="12.75">
      <c r="B569" s="71" t="s">
        <v>633</v>
      </c>
      <c r="E569" s="316">
        <f>'Escalated Cost'!O569</f>
        <v>0.05606836914660047</v>
      </c>
    </row>
    <row r="570" spans="2:5" ht="12.75">
      <c r="B570" s="71" t="s">
        <v>634</v>
      </c>
      <c r="E570" s="316">
        <f>'Escalated Cost'!O570</f>
        <v>0.03364102148796029</v>
      </c>
    </row>
    <row r="571" spans="2:5" ht="12.75">
      <c r="B571" s="71" t="s">
        <v>635</v>
      </c>
      <c r="E571" s="316">
        <f>'Escalated Cost'!O571</f>
        <v>16.820510743980137</v>
      </c>
    </row>
    <row r="572" spans="2:5" ht="12.75">
      <c r="B572" s="71" t="s">
        <v>636</v>
      </c>
      <c r="E572" s="316">
        <f>'Escalated Cost'!O572</f>
        <v>0</v>
      </c>
    </row>
    <row r="573" spans="2:5" ht="12.75">
      <c r="B573" s="71" t="s">
        <v>637</v>
      </c>
      <c r="E573" s="316">
        <f>'Escalated Cost'!O573</f>
        <v>0.28034184573300225</v>
      </c>
    </row>
    <row r="574" spans="2:5" ht="12.75">
      <c r="B574" s="71" t="s">
        <v>47</v>
      </c>
      <c r="E574" s="316">
        <f>'Escalated Cost'!O574</f>
        <v>0.740102472735126</v>
      </c>
    </row>
    <row r="575" spans="2:5" ht="12.75">
      <c r="B575" s="71" t="s">
        <v>611</v>
      </c>
      <c r="E575" s="316">
        <f>'Escalated Cost'!O575</f>
        <v>2.242734765864018</v>
      </c>
    </row>
    <row r="576" ht="12.75">
      <c r="E576" s="254"/>
    </row>
    <row r="577" spans="2:5" ht="12.75">
      <c r="B577" s="151" t="s">
        <v>640</v>
      </c>
      <c r="E577" s="316">
        <f>'Escalated Cost'!O577</f>
        <v>0.02231521092034698</v>
      </c>
    </row>
    <row r="578" spans="2:5" ht="12.75">
      <c r="B578" s="151" t="s">
        <v>648</v>
      </c>
      <c r="E578" s="316">
        <f>'Escalated Cost'!O578</f>
        <v>0.025791449807436206</v>
      </c>
    </row>
  </sheetData>
  <sheetProtection selectLockedCells="1" selectUnlockedCells="1"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E294"/>
  <sheetViews>
    <sheetView tabSelected="1" zoomScale="80" zoomScaleNormal="80" zoomScalePageLayoutView="0" workbookViewId="0" topLeftCell="A1">
      <pane xSplit="5" ySplit="8" topLeftCell="F273" activePane="bottomRight" state="frozen"/>
      <selection pane="topLeft" activeCell="H19" sqref="H19"/>
      <selection pane="topRight" activeCell="H19" sqref="H19"/>
      <selection pane="bottomLeft" activeCell="H19" sqref="H19"/>
      <selection pane="bottomRight" activeCell="G278" sqref="G278"/>
    </sheetView>
  </sheetViews>
  <sheetFormatPr defaultColWidth="9.140625" defaultRowHeight="12.75" outlineLevelRow="2"/>
  <cols>
    <col min="1" max="1" width="9.140625" style="143" customWidth="1"/>
    <col min="2" max="2" width="8.00390625" style="169" bestFit="1" customWidth="1"/>
    <col min="3" max="3" width="43.8515625" style="147" customWidth="1"/>
    <col min="4" max="4" width="8.8515625" style="310" customWidth="1"/>
    <col min="5" max="5" width="11.421875" style="68" customWidth="1"/>
    <col min="6" max="31" width="14.7109375" style="146" customWidth="1"/>
    <col min="32" max="32" width="12.421875" style="143" customWidth="1"/>
    <col min="33" max="33" width="14.00390625" style="143" customWidth="1"/>
    <col min="34" max="16384" width="9.140625" style="143" customWidth="1"/>
  </cols>
  <sheetData>
    <row r="1" spans="1:4" s="69" customFormat="1" ht="18">
      <c r="A1" s="29" t="str">
        <f>Name_Company</f>
        <v>CERC</v>
      </c>
      <c r="B1" s="163"/>
      <c r="D1" s="309"/>
    </row>
    <row r="2" spans="1:4" s="69" customFormat="1" ht="15.75">
      <c r="A2" s="252" t="str">
        <f>Name_Project</f>
        <v>Capital Cost Benchmarking</v>
      </c>
      <c r="B2" s="163"/>
      <c r="D2" s="309"/>
    </row>
    <row r="3" spans="1:4" s="69" customFormat="1" ht="15">
      <c r="A3" s="32" t="str">
        <f>Name_Model</f>
        <v>Transmission Substations</v>
      </c>
      <c r="B3" s="163"/>
      <c r="D3" s="309"/>
    </row>
    <row r="5" spans="2:19" ht="12.75" customHeight="1">
      <c r="B5" s="164"/>
      <c r="C5" s="149" t="s">
        <v>395</v>
      </c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</row>
    <row r="6" spans="2:19" ht="14.25" customHeight="1">
      <c r="B6" s="164"/>
      <c r="C6" s="149" t="s">
        <v>396</v>
      </c>
      <c r="F6" s="150"/>
      <c r="G6" s="150"/>
      <c r="H6" s="150"/>
      <c r="I6" s="150"/>
      <c r="J6" s="150"/>
      <c r="K6" s="150"/>
      <c r="L6" s="148"/>
      <c r="M6" s="148"/>
      <c r="N6" s="148"/>
      <c r="O6" s="148"/>
      <c r="P6" s="148"/>
      <c r="Q6" s="148"/>
      <c r="R6" s="148"/>
      <c r="S6" s="148"/>
    </row>
    <row r="7" spans="2:57" ht="39" customHeight="1">
      <c r="B7" s="296" t="s">
        <v>654</v>
      </c>
      <c r="C7" s="297" t="s">
        <v>397</v>
      </c>
      <c r="D7" s="311" t="s">
        <v>298</v>
      </c>
      <c r="E7" s="297" t="s">
        <v>380</v>
      </c>
      <c r="F7" s="394" t="s">
        <v>768</v>
      </c>
      <c r="G7" s="394"/>
      <c r="H7" s="394" t="s">
        <v>398</v>
      </c>
      <c r="I7" s="394"/>
      <c r="J7" s="394" t="s">
        <v>399</v>
      </c>
      <c r="K7" s="394"/>
      <c r="L7" s="393" t="s">
        <v>400</v>
      </c>
      <c r="M7" s="393"/>
      <c r="N7" s="393" t="s">
        <v>401</v>
      </c>
      <c r="O7" s="393"/>
      <c r="P7" s="393" t="s">
        <v>402</v>
      </c>
      <c r="Q7" s="393"/>
      <c r="R7" s="393" t="s">
        <v>403</v>
      </c>
      <c r="S7" s="393"/>
      <c r="T7" s="393" t="s">
        <v>404</v>
      </c>
      <c r="U7" s="393"/>
      <c r="V7" s="393" t="s">
        <v>405</v>
      </c>
      <c r="W7" s="393"/>
      <c r="X7" s="393" t="s">
        <v>406</v>
      </c>
      <c r="Y7" s="393"/>
      <c r="Z7" s="393" t="s">
        <v>407</v>
      </c>
      <c r="AA7" s="393"/>
      <c r="AB7" s="393" t="s">
        <v>408</v>
      </c>
      <c r="AC7" s="393"/>
      <c r="AD7" s="393" t="s">
        <v>409</v>
      </c>
      <c r="AE7" s="393"/>
      <c r="AF7" s="393" t="s">
        <v>769</v>
      </c>
      <c r="AG7" s="393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  <c r="BC7" s="150"/>
      <c r="BD7" s="150"/>
      <c r="BE7" s="150"/>
    </row>
    <row r="8" spans="2:57" s="153" customFormat="1" ht="24.75" customHeight="1">
      <c r="B8" s="165"/>
      <c r="C8" s="300"/>
      <c r="D8" s="300"/>
      <c r="E8" s="300"/>
      <c r="F8" s="300" t="s">
        <v>410</v>
      </c>
      <c r="G8" s="300" t="s">
        <v>411</v>
      </c>
      <c r="H8" s="300" t="s">
        <v>410</v>
      </c>
      <c r="I8" s="300" t="s">
        <v>412</v>
      </c>
      <c r="J8" s="300" t="s">
        <v>410</v>
      </c>
      <c r="K8" s="300" t="s">
        <v>411</v>
      </c>
      <c r="L8" s="300" t="s">
        <v>413</v>
      </c>
      <c r="M8" s="300" t="s">
        <v>414</v>
      </c>
      <c r="N8" s="300" t="s">
        <v>413</v>
      </c>
      <c r="O8" s="300" t="s">
        <v>414</v>
      </c>
      <c r="P8" s="300" t="s">
        <v>413</v>
      </c>
      <c r="Q8" s="300" t="s">
        <v>414</v>
      </c>
      <c r="R8" s="300" t="s">
        <v>413</v>
      </c>
      <c r="S8" s="300" t="s">
        <v>414</v>
      </c>
      <c r="T8" s="300" t="s">
        <v>413</v>
      </c>
      <c r="U8" s="300" t="s">
        <v>414</v>
      </c>
      <c r="V8" s="300" t="s">
        <v>413</v>
      </c>
      <c r="W8" s="300" t="s">
        <v>414</v>
      </c>
      <c r="X8" s="300" t="s">
        <v>413</v>
      </c>
      <c r="Y8" s="300" t="s">
        <v>414</v>
      </c>
      <c r="Z8" s="300" t="s">
        <v>413</v>
      </c>
      <c r="AA8" s="300" t="s">
        <v>414</v>
      </c>
      <c r="AB8" s="300" t="s">
        <v>413</v>
      </c>
      <c r="AC8" s="300" t="s">
        <v>414</v>
      </c>
      <c r="AD8" s="300" t="s">
        <v>413</v>
      </c>
      <c r="AE8" s="300" t="s">
        <v>414</v>
      </c>
      <c r="AF8" s="300" t="s">
        <v>413</v>
      </c>
      <c r="AG8" s="300" t="s">
        <v>414</v>
      </c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</row>
    <row r="9" spans="2:57" ht="15.75">
      <c r="B9" s="288">
        <v>1</v>
      </c>
      <c r="C9" s="289" t="s">
        <v>415</v>
      </c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</row>
    <row r="10" spans="2:31" ht="14.25" outlineLevel="1">
      <c r="B10" s="184" t="s">
        <v>416</v>
      </c>
      <c r="C10" s="5" t="s">
        <v>417</v>
      </c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</row>
    <row r="11" spans="2:31" ht="12.75" outlineLevel="2">
      <c r="B11" s="166" t="s">
        <v>312</v>
      </c>
      <c r="C11" s="151" t="s">
        <v>655</v>
      </c>
      <c r="D11" s="320" t="s">
        <v>10</v>
      </c>
      <c r="E11" s="187">
        <v>10</v>
      </c>
      <c r="F11" s="146">
        <v>1</v>
      </c>
      <c r="G11" s="146">
        <f aca="true" t="shared" si="0" ref="G11:G21">E11*F11</f>
        <v>10</v>
      </c>
      <c r="H11" s="146">
        <v>1</v>
      </c>
      <c r="I11" s="146">
        <f aca="true" t="shared" si="1" ref="I11:I21">E11*H11</f>
        <v>10</v>
      </c>
      <c r="J11" s="146">
        <v>1</v>
      </c>
      <c r="K11" s="146">
        <f aca="true" t="shared" si="2" ref="K11:K21">E11*J11</f>
        <v>10</v>
      </c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</row>
    <row r="12" spans="2:31" ht="31.5" customHeight="1" outlineLevel="2">
      <c r="B12" s="166" t="s">
        <v>313</v>
      </c>
      <c r="C12" s="151" t="s">
        <v>656</v>
      </c>
      <c r="D12" s="320" t="s">
        <v>10</v>
      </c>
      <c r="E12" s="301">
        <v>150</v>
      </c>
      <c r="F12" s="146">
        <v>1</v>
      </c>
      <c r="G12" s="146">
        <f t="shared" si="0"/>
        <v>150</v>
      </c>
      <c r="H12" s="146">
        <v>1</v>
      </c>
      <c r="I12" s="146">
        <f t="shared" si="1"/>
        <v>150</v>
      </c>
      <c r="J12" s="146">
        <v>1</v>
      </c>
      <c r="K12" s="146">
        <f t="shared" si="2"/>
        <v>150</v>
      </c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</row>
    <row r="13" spans="2:31" ht="17.25" customHeight="1" outlineLevel="2">
      <c r="B13" s="166" t="s">
        <v>314</v>
      </c>
      <c r="C13" s="151" t="s">
        <v>657</v>
      </c>
      <c r="D13" s="320" t="s">
        <v>418</v>
      </c>
      <c r="E13" s="188">
        <f>'Average Cost'!E483</f>
        <v>0.0005853035366317534</v>
      </c>
      <c r="F13" s="146">
        <v>362676</v>
      </c>
      <c r="G13" s="146">
        <f t="shared" si="0"/>
        <v>212.2755454514578</v>
      </c>
      <c r="H13" s="146">
        <v>342676</v>
      </c>
      <c r="I13" s="146">
        <f t="shared" si="1"/>
        <v>200.56947471882273</v>
      </c>
      <c r="J13" s="146">
        <v>362676</v>
      </c>
      <c r="K13" s="146">
        <f t="shared" si="2"/>
        <v>212.2755454514578</v>
      </c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</row>
    <row r="14" spans="2:31" ht="12.75" outlineLevel="2">
      <c r="B14" s="166" t="s">
        <v>316</v>
      </c>
      <c r="C14" s="151" t="s">
        <v>419</v>
      </c>
      <c r="D14" s="320" t="s">
        <v>420</v>
      </c>
      <c r="E14" s="188">
        <f>'Average Cost'!E478</f>
        <v>0.019744788821019443</v>
      </c>
      <c r="F14" s="146">
        <v>350</v>
      </c>
      <c r="G14" s="146">
        <f t="shared" si="0"/>
        <v>6.910676087356805</v>
      </c>
      <c r="H14" s="146">
        <v>320</v>
      </c>
      <c r="I14" s="146">
        <f t="shared" si="1"/>
        <v>6.318332422726222</v>
      </c>
      <c r="J14" s="146">
        <v>350</v>
      </c>
      <c r="K14" s="146">
        <f t="shared" si="2"/>
        <v>6.910676087356805</v>
      </c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</row>
    <row r="15" spans="2:31" ht="25.5" outlineLevel="2">
      <c r="B15" s="166" t="s">
        <v>315</v>
      </c>
      <c r="C15" s="151" t="s">
        <v>421</v>
      </c>
      <c r="D15" s="320" t="s">
        <v>420</v>
      </c>
      <c r="E15" s="187">
        <f>'Average Cost'!E485</f>
        <v>0.0008073845157110465</v>
      </c>
      <c r="F15" s="146">
        <v>500</v>
      </c>
      <c r="G15" s="146">
        <f t="shared" si="0"/>
        <v>0.40369225785552326</v>
      </c>
      <c r="H15" s="146">
        <v>500</v>
      </c>
      <c r="I15" s="146">
        <f t="shared" si="1"/>
        <v>0.40369225785552326</v>
      </c>
      <c r="J15" s="146">
        <v>500</v>
      </c>
      <c r="K15" s="146">
        <f t="shared" si="2"/>
        <v>0.40369225785552326</v>
      </c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</row>
    <row r="16" spans="2:31" ht="12.75" outlineLevel="2">
      <c r="B16" s="166" t="s">
        <v>316</v>
      </c>
      <c r="C16" s="151" t="s">
        <v>422</v>
      </c>
      <c r="D16" s="320" t="s">
        <v>420</v>
      </c>
      <c r="E16" s="188">
        <f>'Average Cost'!E485</f>
        <v>0.0008073845157110465</v>
      </c>
      <c r="F16" s="146">
        <v>3000</v>
      </c>
      <c r="G16" s="146">
        <f t="shared" si="0"/>
        <v>2.4221535471331395</v>
      </c>
      <c r="H16" s="146">
        <v>2900</v>
      </c>
      <c r="I16" s="146">
        <f t="shared" si="1"/>
        <v>2.3414150955620348</v>
      </c>
      <c r="J16" s="146">
        <v>3000</v>
      </c>
      <c r="K16" s="146">
        <f t="shared" si="2"/>
        <v>2.4221535471331395</v>
      </c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</row>
    <row r="17" spans="2:31" ht="12.75" outlineLevel="2">
      <c r="B17" s="166" t="s">
        <v>317</v>
      </c>
      <c r="C17" s="333" t="s">
        <v>423</v>
      </c>
      <c r="D17" s="320" t="s">
        <v>10</v>
      </c>
      <c r="E17" s="187">
        <f>'Average Cost'!E469</f>
        <v>72.96722623735141</v>
      </c>
      <c r="F17" s="146">
        <v>1</v>
      </c>
      <c r="G17" s="146">
        <f t="shared" si="0"/>
        <v>72.96722623735141</v>
      </c>
      <c r="H17" s="146">
        <v>1</v>
      </c>
      <c r="I17" s="146">
        <f t="shared" si="1"/>
        <v>72.96722623735141</v>
      </c>
      <c r="J17" s="146">
        <v>1</v>
      </c>
      <c r="K17" s="146">
        <f t="shared" si="2"/>
        <v>72.96722623735141</v>
      </c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</row>
    <row r="18" spans="2:31" ht="12.75" outlineLevel="2">
      <c r="B18" s="166" t="s">
        <v>318</v>
      </c>
      <c r="C18" s="333" t="s">
        <v>424</v>
      </c>
      <c r="D18" s="320" t="s">
        <v>10</v>
      </c>
      <c r="E18" s="187">
        <f>'Average Cost'!E470</f>
        <v>125.08667354974527</v>
      </c>
      <c r="F18" s="146">
        <v>1</v>
      </c>
      <c r="G18" s="146">
        <f t="shared" si="0"/>
        <v>125.08667354974527</v>
      </c>
      <c r="H18" s="146">
        <v>1</v>
      </c>
      <c r="I18" s="146">
        <f t="shared" si="1"/>
        <v>125.08667354974527</v>
      </c>
      <c r="J18" s="146">
        <v>1</v>
      </c>
      <c r="K18" s="146">
        <f t="shared" si="2"/>
        <v>125.08667354974527</v>
      </c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</row>
    <row r="19" spans="2:33" ht="12.75" outlineLevel="2">
      <c r="B19" s="166" t="s">
        <v>319</v>
      </c>
      <c r="C19" s="333" t="s">
        <v>425</v>
      </c>
      <c r="D19" s="320" t="s">
        <v>420</v>
      </c>
      <c r="E19" s="336">
        <f>'Average Cost'!E482</f>
        <v>0.031271668387436315</v>
      </c>
      <c r="F19" s="146">
        <v>4000</v>
      </c>
      <c r="G19" s="146">
        <f t="shared" si="0"/>
        <v>125.08667354974526</v>
      </c>
      <c r="H19" s="146">
        <v>3500</v>
      </c>
      <c r="I19" s="146">
        <f t="shared" si="1"/>
        <v>109.4508393560271</v>
      </c>
      <c r="J19" s="146">
        <v>3500</v>
      </c>
      <c r="K19" s="146">
        <f t="shared" si="2"/>
        <v>109.4508393560271</v>
      </c>
      <c r="L19" s="153">
        <v>200</v>
      </c>
      <c r="M19" s="153">
        <f>$E$19*L19</f>
        <v>6.254333677487263</v>
      </c>
      <c r="N19" s="153">
        <v>200</v>
      </c>
      <c r="O19" s="153">
        <f>$E$19*N19</f>
        <v>6.254333677487263</v>
      </c>
      <c r="P19" s="153">
        <v>300</v>
      </c>
      <c r="Q19" s="153">
        <f>$E$19*P19</f>
        <v>9.381500516230894</v>
      </c>
      <c r="R19" s="153">
        <v>200</v>
      </c>
      <c r="S19" s="153">
        <f>$E$19*R19</f>
        <v>6.254333677487263</v>
      </c>
      <c r="T19" s="153">
        <v>150</v>
      </c>
      <c r="U19" s="334">
        <f>$E$19*T19</f>
        <v>4.690750258115447</v>
      </c>
      <c r="V19" s="153">
        <v>200</v>
      </c>
      <c r="W19" s="153">
        <f>$E$19*V19</f>
        <v>6.254333677487263</v>
      </c>
      <c r="X19" s="153">
        <v>200</v>
      </c>
      <c r="Y19" s="153">
        <f>$E$19*X19</f>
        <v>6.254333677487263</v>
      </c>
      <c r="Z19" s="153">
        <v>200</v>
      </c>
      <c r="AA19" s="153">
        <f>$E$19*Z19</f>
        <v>6.254333677487263</v>
      </c>
      <c r="AB19" s="153">
        <v>100</v>
      </c>
      <c r="AC19" s="366">
        <f>$E$19*AB19</f>
        <v>3.1271668387436313</v>
      </c>
      <c r="AD19" s="153">
        <v>150</v>
      </c>
      <c r="AE19" s="366">
        <f>$E$19*AD19</f>
        <v>4.690750258115447</v>
      </c>
      <c r="AF19" s="143">
        <v>300</v>
      </c>
      <c r="AG19" s="143">
        <f>E19*AF19</f>
        <v>9.381500516230894</v>
      </c>
    </row>
    <row r="20" spans="2:31" ht="25.5" outlineLevel="2">
      <c r="B20" s="166" t="s">
        <v>251</v>
      </c>
      <c r="C20" s="333" t="s">
        <v>426</v>
      </c>
      <c r="D20" s="320" t="s">
        <v>10</v>
      </c>
      <c r="E20" s="187">
        <f>'Average Cost'!E471</f>
        <v>31.271668387436318</v>
      </c>
      <c r="F20" s="146">
        <v>1</v>
      </c>
      <c r="G20" s="146">
        <f t="shared" si="0"/>
        <v>31.271668387436318</v>
      </c>
      <c r="H20" s="146">
        <v>1</v>
      </c>
      <c r="I20" s="146">
        <f t="shared" si="1"/>
        <v>31.271668387436318</v>
      </c>
      <c r="J20" s="146">
        <v>1</v>
      </c>
      <c r="K20" s="146">
        <f t="shared" si="2"/>
        <v>31.271668387436318</v>
      </c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</row>
    <row r="21" spans="2:31" ht="25.5" outlineLevel="2">
      <c r="B21" s="166" t="s">
        <v>320</v>
      </c>
      <c r="C21" s="333" t="s">
        <v>427</v>
      </c>
      <c r="D21" s="320" t="s">
        <v>10</v>
      </c>
      <c r="E21" s="187">
        <f>'Average Cost'!E488</f>
        <v>36.483613118675706</v>
      </c>
      <c r="F21" s="146">
        <v>1</v>
      </c>
      <c r="G21" s="146">
        <f t="shared" si="0"/>
        <v>36.483613118675706</v>
      </c>
      <c r="H21" s="146">
        <v>1</v>
      </c>
      <c r="I21" s="146">
        <f t="shared" si="1"/>
        <v>36.483613118675706</v>
      </c>
      <c r="J21" s="146">
        <v>1</v>
      </c>
      <c r="K21" s="146">
        <f t="shared" si="2"/>
        <v>36.483613118675706</v>
      </c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</row>
    <row r="22" spans="2:33" ht="12.75" outlineLevel="1">
      <c r="B22" s="167"/>
      <c r="C22" s="145" t="s">
        <v>428</v>
      </c>
      <c r="D22" s="312"/>
      <c r="E22" s="144"/>
      <c r="F22" s="144"/>
      <c r="G22" s="144">
        <f>SUM(G11:G21)</f>
        <v>772.9079221867572</v>
      </c>
      <c r="H22" s="144"/>
      <c r="I22" s="144">
        <f>SUM(I11:I21)</f>
        <v>744.8929351442023</v>
      </c>
      <c r="J22" s="144"/>
      <c r="K22" s="144">
        <f>SUM(K11:K21)</f>
        <v>757.2720879930391</v>
      </c>
      <c r="L22" s="144"/>
      <c r="M22" s="144">
        <f>SUM(M11:M21)</f>
        <v>6.254333677487263</v>
      </c>
      <c r="N22" s="144"/>
      <c r="O22" s="144">
        <f>SUM(O11:O21)</f>
        <v>6.254333677487263</v>
      </c>
      <c r="P22" s="144"/>
      <c r="Q22" s="144">
        <f>SUM(Q11:Q21)</f>
        <v>9.381500516230894</v>
      </c>
      <c r="R22" s="144"/>
      <c r="S22" s="144">
        <f>SUM(S11:S21)</f>
        <v>6.254333677487263</v>
      </c>
      <c r="T22" s="144"/>
      <c r="U22" s="335">
        <f>SUM(U11:U21)</f>
        <v>4.690750258115447</v>
      </c>
      <c r="V22" s="144"/>
      <c r="W22" s="144">
        <f>SUM(W11:W21)</f>
        <v>6.254333677487263</v>
      </c>
      <c r="X22" s="144"/>
      <c r="Y22" s="144">
        <f>SUM(Y11:Y21)</f>
        <v>6.254333677487263</v>
      </c>
      <c r="Z22" s="144"/>
      <c r="AA22" s="144">
        <f>SUM(AA11:AA21)</f>
        <v>6.254333677487263</v>
      </c>
      <c r="AB22" s="144"/>
      <c r="AC22" s="367">
        <f>SUM(AC11:AC21)</f>
        <v>3.1271668387436313</v>
      </c>
      <c r="AD22" s="367"/>
      <c r="AE22" s="367">
        <f>SUM(AE11:AE21)</f>
        <v>4.690750258115447</v>
      </c>
      <c r="AF22" s="144"/>
      <c r="AG22" s="144">
        <f>SUM(AG11:AG21)</f>
        <v>9.381500516230894</v>
      </c>
    </row>
    <row r="23" spans="2:31" ht="14.25" outlineLevel="1">
      <c r="B23" s="184" t="s">
        <v>429</v>
      </c>
      <c r="C23" s="5" t="s">
        <v>430</v>
      </c>
      <c r="K23" s="337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</row>
    <row r="24" spans="2:31" ht="76.5" outlineLevel="2">
      <c r="B24" s="166" t="s">
        <v>312</v>
      </c>
      <c r="C24" s="151" t="s">
        <v>431</v>
      </c>
      <c r="D24" s="320" t="s">
        <v>10</v>
      </c>
      <c r="E24" s="187">
        <v>80</v>
      </c>
      <c r="F24" s="146">
        <v>1</v>
      </c>
      <c r="G24" s="146">
        <f aca="true" t="shared" si="3" ref="G24:G39">E24*F24</f>
        <v>80</v>
      </c>
      <c r="H24" s="146">
        <v>1</v>
      </c>
      <c r="I24" s="146">
        <f aca="true" t="shared" si="4" ref="I24:I39">E24*H24</f>
        <v>80</v>
      </c>
      <c r="J24" s="146">
        <v>1</v>
      </c>
      <c r="K24" s="146">
        <f aca="true" t="shared" si="5" ref="K24:K39">E24*J24</f>
        <v>80</v>
      </c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</row>
    <row r="25" spans="2:31" ht="12.75" outlineLevel="2">
      <c r="B25" s="166" t="s">
        <v>313</v>
      </c>
      <c r="C25" s="151" t="s">
        <v>432</v>
      </c>
      <c r="E25" s="187">
        <f>'Average Cost'!E99</f>
        <v>11.413456342833333</v>
      </c>
      <c r="F25" s="146">
        <v>2</v>
      </c>
      <c r="G25" s="146">
        <f t="shared" si="3"/>
        <v>22.826912685666667</v>
      </c>
      <c r="H25" s="146">
        <v>2</v>
      </c>
      <c r="I25" s="146">
        <f t="shared" si="4"/>
        <v>22.826912685666667</v>
      </c>
      <c r="J25" s="146">
        <v>2</v>
      </c>
      <c r="K25" s="146">
        <f t="shared" si="5"/>
        <v>22.826912685666667</v>
      </c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</row>
    <row r="26" spans="2:31" ht="12.75" outlineLevel="2">
      <c r="B26" s="166" t="s">
        <v>314</v>
      </c>
      <c r="C26" s="151" t="s">
        <v>433</v>
      </c>
      <c r="D26" s="320"/>
      <c r="E26" s="187">
        <f>'Average Cost'!E100</f>
        <v>2.2814087909233334</v>
      </c>
      <c r="F26" s="146">
        <v>2</v>
      </c>
      <c r="G26" s="146">
        <f t="shared" si="3"/>
        <v>4.562817581846667</v>
      </c>
      <c r="H26" s="146">
        <v>2</v>
      </c>
      <c r="I26" s="146">
        <f t="shared" si="4"/>
        <v>4.562817581846667</v>
      </c>
      <c r="J26" s="146">
        <v>2</v>
      </c>
      <c r="K26" s="146">
        <f t="shared" si="5"/>
        <v>4.562817581846667</v>
      </c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</row>
    <row r="27" spans="2:31" ht="25.5" outlineLevel="2">
      <c r="B27" s="166" t="s">
        <v>315</v>
      </c>
      <c r="C27" s="151" t="s">
        <v>434</v>
      </c>
      <c r="D27" s="320"/>
      <c r="E27" s="187">
        <f>'Average Cost'!E101</f>
        <v>4.120472856800001</v>
      </c>
      <c r="F27" s="146">
        <v>2</v>
      </c>
      <c r="G27" s="146">
        <f t="shared" si="3"/>
        <v>8.240945713600002</v>
      </c>
      <c r="H27" s="146">
        <v>2</v>
      </c>
      <c r="I27" s="146">
        <f t="shared" si="4"/>
        <v>8.240945713600002</v>
      </c>
      <c r="J27" s="146">
        <v>2</v>
      </c>
      <c r="K27" s="146">
        <f t="shared" si="5"/>
        <v>8.240945713600002</v>
      </c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</row>
    <row r="28" spans="2:31" ht="25.5" outlineLevel="2">
      <c r="B28" s="166" t="s">
        <v>316</v>
      </c>
      <c r="C28" s="151" t="s">
        <v>435</v>
      </c>
      <c r="D28" s="320" t="s">
        <v>436</v>
      </c>
      <c r="E28" s="187">
        <f>'Average Cost'!E102</f>
        <v>2.4783255459999998</v>
      </c>
      <c r="F28" s="146">
        <v>2</v>
      </c>
      <c r="G28" s="146">
        <f t="shared" si="3"/>
        <v>4.9566510919999995</v>
      </c>
      <c r="H28" s="146">
        <v>2</v>
      </c>
      <c r="I28" s="146">
        <f t="shared" si="4"/>
        <v>4.9566510919999995</v>
      </c>
      <c r="J28" s="146">
        <v>2</v>
      </c>
      <c r="K28" s="146">
        <f t="shared" si="5"/>
        <v>4.9566510919999995</v>
      </c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</row>
    <row r="29" spans="2:33" ht="38.25" outlineLevel="2">
      <c r="B29" s="166" t="s">
        <v>317</v>
      </c>
      <c r="C29" s="151" t="s">
        <v>437</v>
      </c>
      <c r="D29" s="320" t="s">
        <v>438</v>
      </c>
      <c r="E29" s="187">
        <v>250</v>
      </c>
      <c r="F29" s="146">
        <v>1</v>
      </c>
      <c r="G29" s="146">
        <f t="shared" si="3"/>
        <v>250</v>
      </c>
      <c r="H29" s="146">
        <v>0.9</v>
      </c>
      <c r="I29" s="146">
        <f t="shared" si="4"/>
        <v>225</v>
      </c>
      <c r="J29" s="146">
        <v>1</v>
      </c>
      <c r="K29" s="146">
        <f t="shared" si="5"/>
        <v>250</v>
      </c>
      <c r="L29" s="153">
        <v>0.1</v>
      </c>
      <c r="M29" s="153">
        <f>$E$29*L29</f>
        <v>25</v>
      </c>
      <c r="N29" s="153">
        <v>0.1</v>
      </c>
      <c r="O29" s="153">
        <f>$E$29*N29</f>
        <v>25</v>
      </c>
      <c r="P29" s="153">
        <v>0.15</v>
      </c>
      <c r="Q29" s="153">
        <f>$E$29*P29</f>
        <v>37.5</v>
      </c>
      <c r="R29" s="153">
        <v>0.1</v>
      </c>
      <c r="S29" s="153">
        <f>$E$29*R29</f>
        <v>25</v>
      </c>
      <c r="T29" s="153"/>
      <c r="U29" s="153"/>
      <c r="V29" s="153">
        <v>0.1</v>
      </c>
      <c r="W29" s="153">
        <f>$E$29*V29</f>
        <v>25</v>
      </c>
      <c r="X29" s="153">
        <v>0.1</v>
      </c>
      <c r="Y29" s="153">
        <f>$E$29*X29</f>
        <v>25</v>
      </c>
      <c r="Z29" s="153">
        <v>0.1</v>
      </c>
      <c r="AA29" s="153">
        <f>$E$29*Z29</f>
        <v>25</v>
      </c>
      <c r="AB29" s="153"/>
      <c r="AC29" s="153"/>
      <c r="AD29" s="153"/>
      <c r="AE29" s="153"/>
      <c r="AF29" s="143">
        <v>0.25</v>
      </c>
      <c r="AG29" s="143">
        <f>AF29*E29</f>
        <v>62.5</v>
      </c>
    </row>
    <row r="30" spans="2:31" ht="12.75" outlineLevel="2">
      <c r="B30" s="166" t="s">
        <v>318</v>
      </c>
      <c r="C30" s="151" t="s">
        <v>439</v>
      </c>
      <c r="D30" s="320" t="s">
        <v>436</v>
      </c>
      <c r="E30" s="187">
        <v>26</v>
      </c>
      <c r="F30" s="146">
        <v>1</v>
      </c>
      <c r="G30" s="146">
        <f t="shared" si="3"/>
        <v>26</v>
      </c>
      <c r="H30" s="146">
        <v>1</v>
      </c>
      <c r="I30" s="146">
        <f t="shared" si="4"/>
        <v>26</v>
      </c>
      <c r="J30" s="146">
        <v>1</v>
      </c>
      <c r="K30" s="146">
        <f t="shared" si="5"/>
        <v>26</v>
      </c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</row>
    <row r="31" spans="2:33" ht="12.75" outlineLevel="2">
      <c r="B31" s="166" t="s">
        <v>319</v>
      </c>
      <c r="C31" s="151" t="s">
        <v>440</v>
      </c>
      <c r="D31" s="320" t="s">
        <v>441</v>
      </c>
      <c r="E31" s="187">
        <f>'Average Cost'!E181</f>
        <v>1.498163551401869</v>
      </c>
      <c r="F31" s="146">
        <v>62</v>
      </c>
      <c r="G31" s="146">
        <f t="shared" si="3"/>
        <v>92.88614018691588</v>
      </c>
      <c r="H31" s="146">
        <v>52</v>
      </c>
      <c r="I31" s="146">
        <f t="shared" si="4"/>
        <v>77.90450467289719</v>
      </c>
      <c r="J31" s="146">
        <v>120</v>
      </c>
      <c r="K31" s="146">
        <f t="shared" si="5"/>
        <v>179.77962616822427</v>
      </c>
      <c r="L31" s="153">
        <v>12</v>
      </c>
      <c r="M31" s="153">
        <f>$E$31*L31</f>
        <v>17.977962616822428</v>
      </c>
      <c r="N31" s="153">
        <v>10</v>
      </c>
      <c r="O31" s="153">
        <f>E31*N31</f>
        <v>14.98163551401869</v>
      </c>
      <c r="P31" s="153">
        <v>16</v>
      </c>
      <c r="Q31" s="153">
        <f>E31*P31</f>
        <v>23.970616822429903</v>
      </c>
      <c r="R31" s="153">
        <v>10</v>
      </c>
      <c r="S31" s="153">
        <f>E31*R31</f>
        <v>14.98163551401869</v>
      </c>
      <c r="T31" s="153">
        <v>5</v>
      </c>
      <c r="U31" s="153">
        <f>E31*T31</f>
        <v>7.490817757009345</v>
      </c>
      <c r="V31" s="153">
        <v>8</v>
      </c>
      <c r="W31" s="153">
        <f>E31*V31</f>
        <v>11.985308411214952</v>
      </c>
      <c r="X31" s="153">
        <v>10</v>
      </c>
      <c r="Y31" s="153">
        <f>E31*X31</f>
        <v>14.98163551401869</v>
      </c>
      <c r="Z31" s="153">
        <v>8</v>
      </c>
      <c r="AA31" s="153">
        <f>E31*Z31</f>
        <v>11.985308411214952</v>
      </c>
      <c r="AB31" s="153">
        <v>4</v>
      </c>
      <c r="AC31" s="153">
        <f>E31*AB31</f>
        <v>5.992654205607476</v>
      </c>
      <c r="AD31" s="153">
        <v>6</v>
      </c>
      <c r="AE31" s="153">
        <f>E31*AD31</f>
        <v>8.988981308411214</v>
      </c>
      <c r="AF31" s="143">
        <v>10</v>
      </c>
      <c r="AG31" s="143">
        <f>AF31*E31</f>
        <v>14.98163551401869</v>
      </c>
    </row>
    <row r="32" spans="2:33" ht="12.75" outlineLevel="2">
      <c r="B32" s="166" t="s">
        <v>251</v>
      </c>
      <c r="C32" s="151" t="s">
        <v>442</v>
      </c>
      <c r="D32" s="320" t="s">
        <v>441</v>
      </c>
      <c r="E32" s="187">
        <f>'Average Cost'!E182</f>
        <v>1.1210747663551401</v>
      </c>
      <c r="F32" s="146">
        <v>55</v>
      </c>
      <c r="G32" s="146">
        <f t="shared" si="3"/>
        <v>61.65911214953271</v>
      </c>
      <c r="H32" s="146">
        <v>45</v>
      </c>
      <c r="I32" s="146">
        <f t="shared" si="4"/>
        <v>50.44836448598131</v>
      </c>
      <c r="J32" s="146">
        <v>110</v>
      </c>
      <c r="K32" s="146">
        <f t="shared" si="5"/>
        <v>123.31822429906542</v>
      </c>
      <c r="L32" s="153">
        <v>12</v>
      </c>
      <c r="M32" s="153">
        <f>E32*L32</f>
        <v>13.45289719626168</v>
      </c>
      <c r="N32" s="153">
        <v>10</v>
      </c>
      <c r="O32" s="153">
        <f>E32*N32</f>
        <v>11.210747663551402</v>
      </c>
      <c r="P32" s="153">
        <v>16</v>
      </c>
      <c r="Q32" s="153">
        <f>E32*P32</f>
        <v>17.937196261682242</v>
      </c>
      <c r="R32" s="153">
        <v>10</v>
      </c>
      <c r="S32" s="153">
        <f>E32*R32</f>
        <v>11.210747663551402</v>
      </c>
      <c r="T32" s="153">
        <v>5</v>
      </c>
      <c r="U32" s="153">
        <f>E32*T32</f>
        <v>5.605373831775701</v>
      </c>
      <c r="V32" s="153">
        <v>8</v>
      </c>
      <c r="W32" s="153">
        <f>E32*V32</f>
        <v>8.968598130841121</v>
      </c>
      <c r="X32" s="153">
        <v>10</v>
      </c>
      <c r="Y32" s="153">
        <f>E32*X32</f>
        <v>11.210747663551402</v>
      </c>
      <c r="Z32" s="153">
        <v>8</v>
      </c>
      <c r="AA32" s="153">
        <f>E32*Z32</f>
        <v>8.968598130841121</v>
      </c>
      <c r="AB32" s="153">
        <v>4</v>
      </c>
      <c r="AC32" s="153">
        <f>E32*AB32</f>
        <v>4.484299065420561</v>
      </c>
      <c r="AD32" s="153">
        <v>6</v>
      </c>
      <c r="AE32" s="153">
        <f>E32*AD32</f>
        <v>6.72644859813084</v>
      </c>
      <c r="AF32" s="143">
        <v>8</v>
      </c>
      <c r="AG32" s="143">
        <f>AF32*E32</f>
        <v>8.968598130841121</v>
      </c>
    </row>
    <row r="33" spans="2:33" ht="12.75" outlineLevel="2">
      <c r="B33" s="166" t="s">
        <v>320</v>
      </c>
      <c r="C33" s="151" t="s">
        <v>443</v>
      </c>
      <c r="D33" s="320" t="s">
        <v>441</v>
      </c>
      <c r="E33" s="187">
        <f>'Average Cost'!E230</f>
        <v>4.967124949203152</v>
      </c>
      <c r="F33" s="146">
        <v>50</v>
      </c>
      <c r="G33" s="146">
        <f>E33*F33</f>
        <v>248.3562474601576</v>
      </c>
      <c r="H33" s="146">
        <v>46</v>
      </c>
      <c r="I33" s="146">
        <f t="shared" si="4"/>
        <v>228.48774766334498</v>
      </c>
      <c r="J33" s="146">
        <v>60</v>
      </c>
      <c r="K33" s="146">
        <f t="shared" si="5"/>
        <v>298.0274969521891</v>
      </c>
      <c r="L33" s="153">
        <v>10</v>
      </c>
      <c r="M33" s="153">
        <f>E33*L33</f>
        <v>49.67124949203152</v>
      </c>
      <c r="N33" s="153">
        <v>10</v>
      </c>
      <c r="O33" s="153">
        <f>E33*N33</f>
        <v>49.67124949203152</v>
      </c>
      <c r="P33" s="153">
        <v>15</v>
      </c>
      <c r="Q33" s="153">
        <f>E33*P33</f>
        <v>74.50687423804727</v>
      </c>
      <c r="R33" s="153">
        <v>10</v>
      </c>
      <c r="S33" s="153">
        <f>E33*R33</f>
        <v>49.67124949203152</v>
      </c>
      <c r="T33" s="153"/>
      <c r="U33" s="153"/>
      <c r="V33" s="153">
        <v>8</v>
      </c>
      <c r="W33" s="153">
        <f>E33*V33</f>
        <v>39.736999593625214</v>
      </c>
      <c r="X33" s="153">
        <v>8</v>
      </c>
      <c r="Y33" s="153">
        <f>E33*X33</f>
        <v>39.736999593625214</v>
      </c>
      <c r="Z33" s="153">
        <v>8</v>
      </c>
      <c r="AA33" s="153">
        <f>E33*Z33</f>
        <v>39.736999593625214</v>
      </c>
      <c r="AB33" s="153"/>
      <c r="AC33" s="153"/>
      <c r="AD33" s="153"/>
      <c r="AE33" s="153"/>
      <c r="AF33" s="143">
        <v>7.5</v>
      </c>
      <c r="AG33" s="143">
        <f>AF33*E33</f>
        <v>37.25343711902364</v>
      </c>
    </row>
    <row r="34" spans="2:31" ht="15" customHeight="1" outlineLevel="2">
      <c r="B34" s="166" t="s">
        <v>321</v>
      </c>
      <c r="C34" s="151" t="s">
        <v>444</v>
      </c>
      <c r="D34" s="320" t="s">
        <v>436</v>
      </c>
      <c r="E34" s="187">
        <v>34.445132720000004</v>
      </c>
      <c r="F34" s="146">
        <v>1</v>
      </c>
      <c r="G34" s="146">
        <f t="shared" si="3"/>
        <v>34.445132720000004</v>
      </c>
      <c r="H34" s="146">
        <v>1</v>
      </c>
      <c r="I34" s="146">
        <f t="shared" si="4"/>
        <v>34.445132720000004</v>
      </c>
      <c r="J34" s="146">
        <v>1</v>
      </c>
      <c r="K34" s="146">
        <f t="shared" si="5"/>
        <v>34.445132720000004</v>
      </c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</row>
    <row r="35" spans="2:31" ht="25.5" outlineLevel="2">
      <c r="B35" s="166" t="s">
        <v>445</v>
      </c>
      <c r="C35" s="151" t="s">
        <v>446</v>
      </c>
      <c r="D35" s="320" t="s">
        <v>10</v>
      </c>
      <c r="E35" s="187">
        <v>0.4772051112</v>
      </c>
      <c r="F35" s="146">
        <v>19</v>
      </c>
      <c r="G35" s="146">
        <f t="shared" si="3"/>
        <v>9.0668971128</v>
      </c>
      <c r="H35" s="146">
        <v>19</v>
      </c>
      <c r="I35" s="146">
        <f t="shared" si="4"/>
        <v>9.0668971128</v>
      </c>
      <c r="J35" s="146">
        <v>19</v>
      </c>
      <c r="K35" s="146">
        <f t="shared" si="5"/>
        <v>9.0668971128</v>
      </c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</row>
    <row r="36" spans="2:33" ht="12.75" outlineLevel="2">
      <c r="B36" s="166" t="s">
        <v>447</v>
      </c>
      <c r="C36" s="151" t="s">
        <v>448</v>
      </c>
      <c r="D36" s="320" t="s">
        <v>436</v>
      </c>
      <c r="E36" s="187">
        <v>200</v>
      </c>
      <c r="F36" s="146">
        <v>1</v>
      </c>
      <c r="G36" s="146">
        <f t="shared" si="3"/>
        <v>200</v>
      </c>
      <c r="H36" s="146">
        <v>0.85</v>
      </c>
      <c r="I36" s="146">
        <f t="shared" si="4"/>
        <v>170</v>
      </c>
      <c r="J36" s="146">
        <v>1.2</v>
      </c>
      <c r="K36" s="146">
        <f t="shared" si="5"/>
        <v>240</v>
      </c>
      <c r="L36" s="153">
        <v>0.05</v>
      </c>
      <c r="M36" s="153">
        <f>E36*L36</f>
        <v>10</v>
      </c>
      <c r="N36" s="153"/>
      <c r="O36" s="153"/>
      <c r="P36" s="153">
        <v>0.05</v>
      </c>
      <c r="Q36" s="153">
        <f>E36*P36</f>
        <v>10</v>
      </c>
      <c r="R36" s="153">
        <v>0.05</v>
      </c>
      <c r="S36" s="153">
        <f>E36*R36</f>
        <v>10</v>
      </c>
      <c r="T36" s="153">
        <v>0.05</v>
      </c>
      <c r="U36" s="153">
        <f>E36*T36</f>
        <v>10</v>
      </c>
      <c r="V36" s="153">
        <v>0.05</v>
      </c>
      <c r="W36" s="153">
        <f>E36*V36</f>
        <v>10</v>
      </c>
      <c r="X36" s="153"/>
      <c r="Y36" s="153"/>
      <c r="Z36" s="153">
        <v>0.05</v>
      </c>
      <c r="AA36" s="153">
        <f>E36*Z36</f>
        <v>10</v>
      </c>
      <c r="AB36" s="153">
        <v>0.05</v>
      </c>
      <c r="AC36" s="153">
        <f>E36*AB36</f>
        <v>10</v>
      </c>
      <c r="AD36" s="153"/>
      <c r="AE36" s="153"/>
      <c r="AF36" s="143">
        <v>0.05</v>
      </c>
      <c r="AG36" s="143">
        <f>AF36*E36</f>
        <v>10</v>
      </c>
    </row>
    <row r="37" spans="2:31" ht="14.25" customHeight="1" outlineLevel="2">
      <c r="B37" s="166" t="s">
        <v>449</v>
      </c>
      <c r="C37" s="151" t="s">
        <v>450</v>
      </c>
      <c r="D37" s="320" t="s">
        <v>436</v>
      </c>
      <c r="E37" s="187">
        <v>96.62702075000001</v>
      </c>
      <c r="F37" s="146">
        <v>1</v>
      </c>
      <c r="G37" s="146">
        <f t="shared" si="3"/>
        <v>96.62702075000001</v>
      </c>
      <c r="H37" s="146">
        <v>0.91</v>
      </c>
      <c r="I37" s="146">
        <f t="shared" si="4"/>
        <v>87.93058888250002</v>
      </c>
      <c r="J37" s="146">
        <v>1</v>
      </c>
      <c r="K37" s="146">
        <f t="shared" si="5"/>
        <v>96.62702075000001</v>
      </c>
      <c r="L37" s="153"/>
      <c r="M37" s="153"/>
      <c r="N37" s="153"/>
      <c r="O37" s="153"/>
      <c r="P37" s="153"/>
      <c r="Q37" s="153"/>
      <c r="R37" s="153"/>
      <c r="S37" s="153"/>
      <c r="T37" s="153"/>
      <c r="U37" s="153">
        <f>E37*T37</f>
        <v>0</v>
      </c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</row>
    <row r="38" spans="2:31" ht="12.75" outlineLevel="2">
      <c r="B38" s="166" t="s">
        <v>451</v>
      </c>
      <c r="C38" s="151" t="s">
        <v>452</v>
      </c>
      <c r="D38" s="320" t="s">
        <v>10</v>
      </c>
      <c r="E38" s="187">
        <v>330.0723409479925</v>
      </c>
      <c r="F38" s="146">
        <v>1</v>
      </c>
      <c r="G38" s="146">
        <f t="shared" si="3"/>
        <v>330.0723409479925</v>
      </c>
      <c r="H38" s="146">
        <v>0.85</v>
      </c>
      <c r="I38" s="146">
        <f t="shared" si="4"/>
        <v>280.5614898057936</v>
      </c>
      <c r="J38" s="146">
        <v>1.2</v>
      </c>
      <c r="K38" s="146">
        <f t="shared" si="5"/>
        <v>396.08680913759093</v>
      </c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</row>
    <row r="39" spans="2:31" ht="12.75" outlineLevel="2">
      <c r="B39" s="166" t="s">
        <v>453</v>
      </c>
      <c r="C39" s="151" t="s">
        <v>454</v>
      </c>
      <c r="D39" s="320" t="s">
        <v>436</v>
      </c>
      <c r="E39" s="187">
        <v>135.92627776400002</v>
      </c>
      <c r="F39" s="146">
        <v>1</v>
      </c>
      <c r="G39" s="146">
        <f t="shared" si="3"/>
        <v>135.92627776400002</v>
      </c>
      <c r="H39" s="146">
        <v>0.75</v>
      </c>
      <c r="I39" s="146">
        <f t="shared" si="4"/>
        <v>101.94470832300001</v>
      </c>
      <c r="J39" s="146">
        <v>1.4</v>
      </c>
      <c r="K39" s="146">
        <f t="shared" si="5"/>
        <v>190.29678886960002</v>
      </c>
      <c r="L39" s="153">
        <v>0.2</v>
      </c>
      <c r="M39" s="153">
        <f>E39*L39</f>
        <v>27.185255552800005</v>
      </c>
      <c r="N39" s="153">
        <v>0.2</v>
      </c>
      <c r="O39" s="153">
        <f>E39*N39</f>
        <v>27.185255552800005</v>
      </c>
      <c r="P39" s="153"/>
      <c r="Q39" s="153"/>
      <c r="R39" s="153"/>
      <c r="S39" s="153"/>
      <c r="T39" s="153"/>
      <c r="U39" s="153"/>
      <c r="V39" s="153">
        <v>0.2</v>
      </c>
      <c r="W39" s="153">
        <f>E39*V39</f>
        <v>27.185255552800005</v>
      </c>
      <c r="X39" s="153">
        <v>0.2</v>
      </c>
      <c r="Y39" s="153">
        <f>E39*X39</f>
        <v>27.185255552800005</v>
      </c>
      <c r="Z39" s="153"/>
      <c r="AA39" s="153"/>
      <c r="AB39" s="153"/>
      <c r="AC39" s="153"/>
      <c r="AD39" s="153"/>
      <c r="AE39" s="153"/>
    </row>
    <row r="40" spans="2:33" ht="12.75" outlineLevel="1">
      <c r="B40" s="167"/>
      <c r="C40" s="145" t="s">
        <v>455</v>
      </c>
      <c r="D40" s="312"/>
      <c r="E40" s="144"/>
      <c r="F40" s="144"/>
      <c r="G40" s="144">
        <f>SUM(G24:G39)</f>
        <v>1605.626496164512</v>
      </c>
      <c r="H40" s="144"/>
      <c r="I40" s="144">
        <f>SUM(I24:I39)</f>
        <v>1412.3767607394302</v>
      </c>
      <c r="J40" s="144"/>
      <c r="K40" s="144">
        <f>SUM(K24:K39)</f>
        <v>1964.235323082583</v>
      </c>
      <c r="L40" s="144"/>
      <c r="M40" s="144">
        <f>SUM(M24:M39)</f>
        <v>143.28736485791563</v>
      </c>
      <c r="N40" s="144"/>
      <c r="O40" s="144">
        <f>SUM(O24:O39)</f>
        <v>128.04888822240162</v>
      </c>
      <c r="P40" s="144"/>
      <c r="Q40" s="144">
        <f>SUM(Q24:Q39)</f>
        <v>163.9146873221594</v>
      </c>
      <c r="R40" s="144"/>
      <c r="S40" s="144">
        <f>SUM(S24:S39)</f>
        <v>110.86363266960161</v>
      </c>
      <c r="T40" s="144"/>
      <c r="U40" s="144">
        <f>SUM(U24:U39)</f>
        <v>23.096191588785047</v>
      </c>
      <c r="V40" s="144"/>
      <c r="W40" s="144">
        <f>SUM(W24:W39)</f>
        <v>122.87616168848129</v>
      </c>
      <c r="X40" s="144"/>
      <c r="Y40" s="144">
        <f>SUM(Y24:Y39)</f>
        <v>118.11463832399531</v>
      </c>
      <c r="Z40" s="144"/>
      <c r="AA40" s="144">
        <f>SUM(AA24:AA39)</f>
        <v>95.69090613568129</v>
      </c>
      <c r="AB40" s="144"/>
      <c r="AC40" s="144">
        <f>SUM(AC24:AC39)</f>
        <v>20.476953271028037</v>
      </c>
      <c r="AD40" s="144"/>
      <c r="AE40" s="144">
        <f>SUM(AE24:AE39)</f>
        <v>15.715429906542054</v>
      </c>
      <c r="AF40" s="144">
        <f>SUM(AF24:AF39)</f>
        <v>25.8</v>
      </c>
      <c r="AG40" s="144">
        <f>SUM(AG24:AG39)</f>
        <v>133.70367076388345</v>
      </c>
    </row>
    <row r="41" spans="2:31" ht="28.5" outlineLevel="1">
      <c r="B41" s="220" t="s">
        <v>456</v>
      </c>
      <c r="C41" s="125" t="s">
        <v>457</v>
      </c>
      <c r="K41" s="337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</row>
    <row r="42" spans="2:31" ht="25.5" outlineLevel="2">
      <c r="B42" s="166" t="s">
        <v>312</v>
      </c>
      <c r="C42" s="151" t="s">
        <v>823</v>
      </c>
      <c r="D42" s="320" t="s">
        <v>458</v>
      </c>
      <c r="E42" s="187">
        <f>'Average Cost'!E507</f>
        <v>3.364102148796027</v>
      </c>
      <c r="F42" s="146">
        <v>1</v>
      </c>
      <c r="G42" s="146">
        <f aca="true" t="shared" si="6" ref="G42:G56">E42*F42</f>
        <v>3.364102148796027</v>
      </c>
      <c r="H42" s="146">
        <v>1</v>
      </c>
      <c r="I42" s="146">
        <f aca="true" t="shared" si="7" ref="I42:I56">E42*H42</f>
        <v>3.364102148796027</v>
      </c>
      <c r="J42" s="146">
        <v>1</v>
      </c>
      <c r="K42" s="146">
        <f aca="true" t="shared" si="8" ref="K42:K56">E42*J42</f>
        <v>3.364102148796027</v>
      </c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</row>
    <row r="43" spans="2:31" ht="12.75" outlineLevel="2">
      <c r="B43" s="166" t="s">
        <v>313</v>
      </c>
      <c r="C43" s="151" t="s">
        <v>459</v>
      </c>
      <c r="D43" s="320" t="s">
        <v>10</v>
      </c>
      <c r="E43" s="187">
        <f>'Average Cost'!E508</f>
        <v>0.27989329877982944</v>
      </c>
      <c r="F43" s="146">
        <v>2</v>
      </c>
      <c r="G43" s="146">
        <f t="shared" si="6"/>
        <v>0.5597865975596589</v>
      </c>
      <c r="H43" s="146">
        <v>2</v>
      </c>
      <c r="I43" s="146">
        <f t="shared" si="7"/>
        <v>0.5597865975596589</v>
      </c>
      <c r="J43" s="146">
        <v>2</v>
      </c>
      <c r="K43" s="146">
        <f t="shared" si="8"/>
        <v>0.5597865975596589</v>
      </c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</row>
    <row r="44" spans="2:31" ht="12.75" outlineLevel="2">
      <c r="B44" s="166" t="s">
        <v>314</v>
      </c>
      <c r="C44" s="151" t="s">
        <v>460</v>
      </c>
      <c r="D44" s="320" t="s">
        <v>10</v>
      </c>
      <c r="E44" s="187">
        <f>'Average Cost'!E509</f>
        <v>0.11662220782492899</v>
      </c>
      <c r="F44" s="146">
        <v>2</v>
      </c>
      <c r="G44" s="146">
        <f t="shared" si="6"/>
        <v>0.23324441564985798</v>
      </c>
      <c r="H44" s="146">
        <v>2</v>
      </c>
      <c r="I44" s="146">
        <f t="shared" si="7"/>
        <v>0.23324441564985798</v>
      </c>
      <c r="J44" s="146">
        <v>2</v>
      </c>
      <c r="K44" s="146">
        <f t="shared" si="8"/>
        <v>0.23324441564985798</v>
      </c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</row>
    <row r="45" spans="2:31" ht="12.75" outlineLevel="2">
      <c r="B45" s="166" t="s">
        <v>315</v>
      </c>
      <c r="C45" s="151" t="s">
        <v>461</v>
      </c>
      <c r="D45" s="320" t="s">
        <v>10</v>
      </c>
      <c r="E45" s="187">
        <f>'Average Cost'!E510</f>
        <v>0.22427347658640187</v>
      </c>
      <c r="F45" s="146">
        <v>2</v>
      </c>
      <c r="G45" s="146">
        <f t="shared" si="6"/>
        <v>0.44854695317280374</v>
      </c>
      <c r="H45" s="146">
        <v>2</v>
      </c>
      <c r="I45" s="146">
        <f t="shared" si="7"/>
        <v>0.44854695317280374</v>
      </c>
      <c r="J45" s="146">
        <v>2</v>
      </c>
      <c r="K45" s="146">
        <f t="shared" si="8"/>
        <v>0.44854695317280374</v>
      </c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</row>
    <row r="46" spans="2:31" ht="12.75" outlineLevel="2">
      <c r="B46" s="166" t="s">
        <v>316</v>
      </c>
      <c r="C46" s="151" t="s">
        <v>462</v>
      </c>
      <c r="D46" s="320" t="s">
        <v>10</v>
      </c>
      <c r="E46" s="187">
        <f>'Average Cost'!E511</f>
        <v>0.1682051074398013</v>
      </c>
      <c r="F46" s="146">
        <v>2</v>
      </c>
      <c r="G46" s="146">
        <f t="shared" si="6"/>
        <v>0.3364102148796026</v>
      </c>
      <c r="H46" s="146">
        <v>2</v>
      </c>
      <c r="I46" s="146">
        <f t="shared" si="7"/>
        <v>0.3364102148796026</v>
      </c>
      <c r="J46" s="146">
        <v>2</v>
      </c>
      <c r="K46" s="146">
        <f t="shared" si="8"/>
        <v>0.3364102148796026</v>
      </c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</row>
    <row r="47" spans="2:33" ht="38.25" outlineLevel="2">
      <c r="B47" s="166" t="s">
        <v>317</v>
      </c>
      <c r="C47" s="151" t="s">
        <v>437</v>
      </c>
      <c r="D47" s="320" t="s">
        <v>436</v>
      </c>
      <c r="E47" s="187">
        <f>'Average Cost'!E512</f>
        <v>11.21367382932009</v>
      </c>
      <c r="F47" s="146">
        <v>1</v>
      </c>
      <c r="G47" s="146">
        <f t="shared" si="6"/>
        <v>11.21367382932009</v>
      </c>
      <c r="H47" s="146">
        <v>0.9</v>
      </c>
      <c r="I47" s="146">
        <f t="shared" si="7"/>
        <v>10.092306446388081</v>
      </c>
      <c r="J47" s="146">
        <v>1.4</v>
      </c>
      <c r="K47" s="146">
        <f t="shared" si="8"/>
        <v>15.699143361048124</v>
      </c>
      <c r="L47" s="153">
        <v>0.1</v>
      </c>
      <c r="M47" s="153">
        <f>E47*L47</f>
        <v>1.121367382932009</v>
      </c>
      <c r="N47" s="153">
        <v>0.1</v>
      </c>
      <c r="O47" s="153">
        <f>E47*N47</f>
        <v>1.121367382932009</v>
      </c>
      <c r="P47" s="153">
        <v>0.15</v>
      </c>
      <c r="Q47" s="153">
        <f>E47*P47</f>
        <v>1.6820510743980135</v>
      </c>
      <c r="R47" s="153">
        <v>0.1</v>
      </c>
      <c r="S47" s="153">
        <f>E47*R47</f>
        <v>1.121367382932009</v>
      </c>
      <c r="T47" s="153"/>
      <c r="U47" s="153"/>
      <c r="V47" s="153">
        <v>0.1</v>
      </c>
      <c r="W47" s="153">
        <f>E47*V47</f>
        <v>1.121367382932009</v>
      </c>
      <c r="X47" s="153">
        <v>0.1</v>
      </c>
      <c r="Y47" s="153">
        <f>E47*X47</f>
        <v>1.121367382932009</v>
      </c>
      <c r="Z47" s="153">
        <v>0.1</v>
      </c>
      <c r="AA47" s="153">
        <f>E47*Z47</f>
        <v>1.121367382932009</v>
      </c>
      <c r="AB47" s="153"/>
      <c r="AC47" s="153"/>
      <c r="AD47" s="153">
        <v>0.05</v>
      </c>
      <c r="AE47" s="153">
        <f>E47*AD47</f>
        <v>0.5606836914660045</v>
      </c>
      <c r="AF47" s="143">
        <v>0.25</v>
      </c>
      <c r="AG47" s="143">
        <f aca="true" t="shared" si="9" ref="AG47:AG54">AF47*E47</f>
        <v>2.8034184573300225</v>
      </c>
    </row>
    <row r="48" spans="2:31" ht="18" customHeight="1" outlineLevel="2">
      <c r="B48" s="166" t="s">
        <v>318</v>
      </c>
      <c r="C48" s="151" t="s">
        <v>439</v>
      </c>
      <c r="D48" s="320" t="s">
        <v>436</v>
      </c>
      <c r="E48" s="187">
        <f>'Average Cost'!E513</f>
        <v>3.364102148796027</v>
      </c>
      <c r="F48" s="146">
        <v>1</v>
      </c>
      <c r="G48" s="146">
        <f t="shared" si="6"/>
        <v>3.364102148796027</v>
      </c>
      <c r="H48" s="146">
        <v>1</v>
      </c>
      <c r="I48" s="146">
        <f t="shared" si="7"/>
        <v>3.364102148796027</v>
      </c>
      <c r="J48" s="146">
        <v>1</v>
      </c>
      <c r="K48" s="146">
        <f t="shared" si="8"/>
        <v>3.364102148796027</v>
      </c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</row>
    <row r="49" spans="2:33" ht="12.75" outlineLevel="2">
      <c r="B49" s="166" t="s">
        <v>319</v>
      </c>
      <c r="C49" s="151" t="s">
        <v>463</v>
      </c>
      <c r="D49" s="320" t="s">
        <v>464</v>
      </c>
      <c r="E49" s="187">
        <f>'Average Cost'!E514</f>
        <v>0.22427347658640182</v>
      </c>
      <c r="F49" s="146">
        <v>62</v>
      </c>
      <c r="G49" s="146">
        <f t="shared" si="6"/>
        <v>13.904955548356913</v>
      </c>
      <c r="H49" s="146">
        <v>53</v>
      </c>
      <c r="I49" s="146">
        <f t="shared" si="7"/>
        <v>11.886494259079296</v>
      </c>
      <c r="J49" s="146">
        <v>124</v>
      </c>
      <c r="K49" s="146">
        <f t="shared" si="8"/>
        <v>27.809911096713826</v>
      </c>
      <c r="L49" s="153">
        <v>0.2</v>
      </c>
      <c r="M49" s="153">
        <f>E49*L49</f>
        <v>0.04485469531728037</v>
      </c>
      <c r="N49" s="153">
        <v>0.2</v>
      </c>
      <c r="O49" s="153">
        <f>E49*N49</f>
        <v>0.04485469531728037</v>
      </c>
      <c r="P49" s="153">
        <v>0.25</v>
      </c>
      <c r="Q49" s="153">
        <f>E49*P49</f>
        <v>0.056068369146600454</v>
      </c>
      <c r="R49" s="153">
        <v>0.2</v>
      </c>
      <c r="S49" s="153">
        <f>E49*R49</f>
        <v>0.04485469531728037</v>
      </c>
      <c r="T49" s="153">
        <v>0.1</v>
      </c>
      <c r="U49" s="153">
        <f>E49*T49</f>
        <v>0.022427347658640184</v>
      </c>
      <c r="V49" s="153">
        <v>0.1</v>
      </c>
      <c r="W49" s="153">
        <f>E49*V49</f>
        <v>0.022427347658640184</v>
      </c>
      <c r="X49" s="153">
        <v>0.1</v>
      </c>
      <c r="Y49" s="153">
        <f>E49*X49</f>
        <v>0.022427347658640184</v>
      </c>
      <c r="Z49" s="153">
        <v>0.1</v>
      </c>
      <c r="AA49" s="153">
        <f>E49*Z49</f>
        <v>0.022427347658640184</v>
      </c>
      <c r="AB49" s="153">
        <v>0.06</v>
      </c>
      <c r="AC49" s="153">
        <f>E49*AB49</f>
        <v>0.013456408595184108</v>
      </c>
      <c r="AD49" s="153">
        <v>0.1</v>
      </c>
      <c r="AE49" s="153">
        <f>E49*AD49</f>
        <v>0.022427347658640184</v>
      </c>
      <c r="AF49" s="143">
        <v>10</v>
      </c>
      <c r="AG49" s="143">
        <f t="shared" si="9"/>
        <v>2.242734765864018</v>
      </c>
    </row>
    <row r="50" spans="2:33" ht="12.75" outlineLevel="2">
      <c r="B50" s="166" t="s">
        <v>251</v>
      </c>
      <c r="C50" s="151" t="s">
        <v>465</v>
      </c>
      <c r="D50" s="320" t="s">
        <v>436</v>
      </c>
      <c r="E50" s="187">
        <f>'Average Cost'!E515</f>
        <v>0.22427347658640182</v>
      </c>
      <c r="F50" s="146">
        <v>55</v>
      </c>
      <c r="G50" s="146">
        <f t="shared" si="6"/>
        <v>12.3350412122521</v>
      </c>
      <c r="H50" s="146">
        <f>F50*0.85</f>
        <v>46.75</v>
      </c>
      <c r="I50" s="146">
        <f t="shared" si="7"/>
        <v>10.484785030414285</v>
      </c>
      <c r="J50" s="146">
        <v>120</v>
      </c>
      <c r="K50" s="146">
        <f t="shared" si="8"/>
        <v>26.91281719036822</v>
      </c>
      <c r="L50" s="153"/>
      <c r="M50" s="153"/>
      <c r="N50" s="153">
        <v>0.2</v>
      </c>
      <c r="O50" s="153">
        <f>E50*N50</f>
        <v>0.04485469531728037</v>
      </c>
      <c r="P50" s="153">
        <v>0.24</v>
      </c>
      <c r="Q50" s="153">
        <f>E50*P50</f>
        <v>0.05382563438073643</v>
      </c>
      <c r="R50" s="153">
        <v>0.2</v>
      </c>
      <c r="S50" s="153">
        <f>E50*R50</f>
        <v>0.04485469531728037</v>
      </c>
      <c r="T50" s="153">
        <v>0.1</v>
      </c>
      <c r="U50" s="153">
        <f>E50*T50</f>
        <v>0.022427347658640184</v>
      </c>
      <c r="V50" s="153">
        <v>0.1</v>
      </c>
      <c r="W50" s="153">
        <f>E50*V50</f>
        <v>0.022427347658640184</v>
      </c>
      <c r="X50" s="153">
        <v>0.1</v>
      </c>
      <c r="Y50" s="153">
        <f>E50*X50</f>
        <v>0.022427347658640184</v>
      </c>
      <c r="Z50" s="153">
        <v>0.1</v>
      </c>
      <c r="AA50" s="153">
        <f>E50*Z50</f>
        <v>0.022427347658640184</v>
      </c>
      <c r="AB50" s="153">
        <v>0.06</v>
      </c>
      <c r="AC50" s="153">
        <f>E50*AB50</f>
        <v>0.013456408595184108</v>
      </c>
      <c r="AD50" s="153">
        <v>0.1</v>
      </c>
      <c r="AE50" s="153">
        <f>E50*AD50</f>
        <v>0.022427347658640184</v>
      </c>
      <c r="AF50" s="143">
        <v>8</v>
      </c>
      <c r="AG50" s="143">
        <f t="shared" si="9"/>
        <v>1.7941878126912145</v>
      </c>
    </row>
    <row r="51" spans="2:33" ht="12.75" outlineLevel="2">
      <c r="B51" s="166" t="s">
        <v>320</v>
      </c>
      <c r="C51" s="151" t="s">
        <v>466</v>
      </c>
      <c r="D51" s="320" t="s">
        <v>436</v>
      </c>
      <c r="E51" s="187">
        <f>'Average Cost'!E516</f>
        <v>16.820510743980137</v>
      </c>
      <c r="F51" s="146">
        <v>1</v>
      </c>
      <c r="G51" s="146">
        <f t="shared" si="6"/>
        <v>16.820510743980137</v>
      </c>
      <c r="H51" s="146">
        <v>0.9</v>
      </c>
      <c r="I51" s="146">
        <f t="shared" si="7"/>
        <v>15.138459669582124</v>
      </c>
      <c r="J51" s="146">
        <v>1.2</v>
      </c>
      <c r="K51" s="146">
        <f t="shared" si="8"/>
        <v>20.184612892776162</v>
      </c>
      <c r="L51" s="153">
        <v>0.2</v>
      </c>
      <c r="M51" s="153">
        <f>E51*L51</f>
        <v>3.3641021487960274</v>
      </c>
      <c r="N51" s="153"/>
      <c r="O51" s="153"/>
      <c r="P51" s="153">
        <v>15</v>
      </c>
      <c r="Q51" s="153">
        <f>E51*P51</f>
        <v>252.30766115970204</v>
      </c>
      <c r="R51" s="153">
        <v>0.2</v>
      </c>
      <c r="S51" s="153">
        <f>E51*R51</f>
        <v>3.3641021487960274</v>
      </c>
      <c r="T51" s="153"/>
      <c r="U51" s="153"/>
      <c r="V51" s="153">
        <v>0.9</v>
      </c>
      <c r="W51" s="153">
        <f>E51*V51</f>
        <v>15.138459669582124</v>
      </c>
      <c r="X51" s="153">
        <v>0.9</v>
      </c>
      <c r="Y51" s="153">
        <f>E51*X51</f>
        <v>15.138459669582124</v>
      </c>
      <c r="Z51" s="153">
        <v>0.9</v>
      </c>
      <c r="AA51" s="153">
        <f>E51*Z51</f>
        <v>15.138459669582124</v>
      </c>
      <c r="AB51" s="153"/>
      <c r="AC51" s="153"/>
      <c r="AD51" s="153"/>
      <c r="AE51" s="153"/>
      <c r="AF51" s="143">
        <v>7.5</v>
      </c>
      <c r="AG51" s="143">
        <f t="shared" si="9"/>
        <v>126.15383057985102</v>
      </c>
    </row>
    <row r="52" spans="2:31" ht="12.75" outlineLevel="2">
      <c r="B52" s="166" t="s">
        <v>321</v>
      </c>
      <c r="C52" s="151" t="s">
        <v>467</v>
      </c>
      <c r="D52" s="320" t="s">
        <v>10</v>
      </c>
      <c r="E52" s="187">
        <f>'Average Cost'!E517</f>
        <v>1.121367382932009</v>
      </c>
      <c r="F52" s="146">
        <v>1</v>
      </c>
      <c r="G52" s="146">
        <f t="shared" si="6"/>
        <v>1.121367382932009</v>
      </c>
      <c r="H52" s="146">
        <v>1</v>
      </c>
      <c r="I52" s="146">
        <f t="shared" si="7"/>
        <v>1.121367382932009</v>
      </c>
      <c r="J52" s="146">
        <v>1</v>
      </c>
      <c r="K52" s="146">
        <f t="shared" si="8"/>
        <v>1.121367382932009</v>
      </c>
      <c r="L52" s="153"/>
      <c r="M52" s="153">
        <f>E52*L52</f>
        <v>0</v>
      </c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</row>
    <row r="53" spans="2:31" ht="12.75" outlineLevel="2">
      <c r="B53" s="166" t="s">
        <v>445</v>
      </c>
      <c r="C53" s="151" t="s">
        <v>468</v>
      </c>
      <c r="D53" s="320" t="s">
        <v>436</v>
      </c>
      <c r="E53" s="187">
        <f>'Average Cost'!E518</f>
        <v>1.121367382932009</v>
      </c>
      <c r="F53" s="146">
        <v>19</v>
      </c>
      <c r="G53" s="146">
        <f t="shared" si="6"/>
        <v>21.305980275708173</v>
      </c>
      <c r="H53" s="146">
        <v>19</v>
      </c>
      <c r="I53" s="146">
        <f t="shared" si="7"/>
        <v>21.305980275708173</v>
      </c>
      <c r="J53" s="146">
        <v>19</v>
      </c>
      <c r="K53" s="146">
        <f t="shared" si="8"/>
        <v>21.305980275708173</v>
      </c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</row>
    <row r="54" spans="2:33" ht="12.75" outlineLevel="2">
      <c r="B54" s="166" t="s">
        <v>447</v>
      </c>
      <c r="C54" s="151" t="s">
        <v>469</v>
      </c>
      <c r="D54" s="320" t="s">
        <v>436</v>
      </c>
      <c r="E54" s="187">
        <f>'Average Cost'!E519</f>
        <v>26.912817190368216</v>
      </c>
      <c r="F54" s="146">
        <v>1</v>
      </c>
      <c r="G54" s="146">
        <f t="shared" si="6"/>
        <v>26.912817190368216</v>
      </c>
      <c r="H54" s="146">
        <v>0.85</v>
      </c>
      <c r="I54" s="146">
        <f t="shared" si="7"/>
        <v>22.87589461181298</v>
      </c>
      <c r="J54" s="146">
        <v>1.2</v>
      </c>
      <c r="K54" s="146">
        <f t="shared" si="8"/>
        <v>32.295380628441855</v>
      </c>
      <c r="L54" s="153">
        <v>0.15</v>
      </c>
      <c r="M54" s="153">
        <f>E54*L54</f>
        <v>4.036922578555232</v>
      </c>
      <c r="N54" s="153"/>
      <c r="O54" s="153"/>
      <c r="P54" s="153">
        <v>0.15</v>
      </c>
      <c r="Q54" s="153">
        <f>E54*P54</f>
        <v>4.036922578555232</v>
      </c>
      <c r="R54" s="153">
        <v>0.05</v>
      </c>
      <c r="S54" s="153">
        <f>E54*R54</f>
        <v>1.3456408595184108</v>
      </c>
      <c r="T54" s="153"/>
      <c r="U54" s="153">
        <f>E54*T54</f>
        <v>0</v>
      </c>
      <c r="V54" s="153">
        <v>0.05</v>
      </c>
      <c r="W54" s="153">
        <f>E54*V54</f>
        <v>1.3456408595184108</v>
      </c>
      <c r="X54" s="153"/>
      <c r="Y54" s="153"/>
      <c r="Z54" s="153">
        <v>0.05</v>
      </c>
      <c r="AA54" s="153">
        <f>E54*Z54</f>
        <v>1.3456408595184108</v>
      </c>
      <c r="AB54" s="153">
        <v>0.05</v>
      </c>
      <c r="AC54" s="153">
        <f>E54*AB54</f>
        <v>1.3456408595184108</v>
      </c>
      <c r="AD54" s="153"/>
      <c r="AE54" s="153"/>
      <c r="AF54" s="143">
        <v>0.05</v>
      </c>
      <c r="AG54" s="143">
        <f t="shared" si="9"/>
        <v>1.3456408595184108</v>
      </c>
    </row>
    <row r="55" spans="2:31" ht="12.75" outlineLevel="2">
      <c r="B55" s="166" t="s">
        <v>449</v>
      </c>
      <c r="C55" s="151" t="s">
        <v>470</v>
      </c>
      <c r="D55" s="320" t="s">
        <v>436</v>
      </c>
      <c r="E55" s="187">
        <f>'Average Cost'!E520</f>
        <v>11.21367382932009</v>
      </c>
      <c r="F55" s="146">
        <v>1</v>
      </c>
      <c r="G55" s="146">
        <f t="shared" si="6"/>
        <v>11.21367382932009</v>
      </c>
      <c r="H55" s="146">
        <v>1</v>
      </c>
      <c r="I55" s="146">
        <f t="shared" si="7"/>
        <v>11.21367382932009</v>
      </c>
      <c r="J55" s="146">
        <v>1</v>
      </c>
      <c r="K55" s="146">
        <f t="shared" si="8"/>
        <v>11.21367382932009</v>
      </c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</row>
    <row r="56" spans="2:31" ht="12.75" outlineLevel="2">
      <c r="B56" s="166" t="s">
        <v>451</v>
      </c>
      <c r="C56" s="151" t="s">
        <v>454</v>
      </c>
      <c r="D56" s="320" t="s">
        <v>436</v>
      </c>
      <c r="E56" s="187">
        <f>'Average Cost'!E521</f>
        <v>2.242734765864018</v>
      </c>
      <c r="F56" s="146">
        <v>1</v>
      </c>
      <c r="G56" s="146">
        <f t="shared" si="6"/>
        <v>2.242734765864018</v>
      </c>
      <c r="H56" s="146">
        <v>0.75</v>
      </c>
      <c r="I56" s="146">
        <f t="shared" si="7"/>
        <v>1.6820510743980135</v>
      </c>
      <c r="J56" s="146">
        <v>1.6</v>
      </c>
      <c r="K56" s="146">
        <f t="shared" si="8"/>
        <v>3.588375625382429</v>
      </c>
      <c r="L56" s="153">
        <v>0.2</v>
      </c>
      <c r="M56" s="153">
        <f>E56*L56</f>
        <v>0.44854695317280363</v>
      </c>
      <c r="N56" s="153">
        <v>0.2</v>
      </c>
      <c r="O56" s="153">
        <f>E56*N56</f>
        <v>0.44854695317280363</v>
      </c>
      <c r="P56" s="153"/>
      <c r="Q56" s="153"/>
      <c r="R56" s="153"/>
      <c r="S56" s="153"/>
      <c r="T56" s="153"/>
      <c r="U56" s="153"/>
      <c r="V56" s="153">
        <v>0.2</v>
      </c>
      <c r="W56" s="153">
        <f>E56*V56</f>
        <v>0.44854695317280363</v>
      </c>
      <c r="X56" s="153">
        <v>0.2</v>
      </c>
      <c r="Y56" s="153">
        <f>E56*X56</f>
        <v>0.44854695317280363</v>
      </c>
      <c r="Z56" s="153"/>
      <c r="AA56" s="153"/>
      <c r="AB56" s="153"/>
      <c r="AC56" s="153"/>
      <c r="AD56" s="153"/>
      <c r="AE56" s="153"/>
    </row>
    <row r="57" spans="2:33" ht="12.75" outlineLevel="1">
      <c r="B57" s="167"/>
      <c r="C57" s="145" t="s">
        <v>471</v>
      </c>
      <c r="D57" s="312"/>
      <c r="E57" s="144"/>
      <c r="F57" s="144"/>
      <c r="G57" s="144">
        <f>SUM(G42:G56)</f>
        <v>125.37694725695572</v>
      </c>
      <c r="H57" s="144"/>
      <c r="I57" s="144">
        <f>SUM(I42:I56)</f>
        <v>114.10720505848903</v>
      </c>
      <c r="J57" s="144"/>
      <c r="K57" s="144">
        <f>SUM(K42:K56)</f>
        <v>168.43745476154487</v>
      </c>
      <c r="L57" s="144"/>
      <c r="M57" s="144">
        <f>SUM(M42:M56)</f>
        <v>9.015793758773352</v>
      </c>
      <c r="N57" s="144"/>
      <c r="O57" s="144">
        <f>SUM(O42:O56)</f>
        <v>1.6596237267393734</v>
      </c>
      <c r="P57" s="144"/>
      <c r="Q57" s="144">
        <f>SUM(Q42:Q56)</f>
        <v>258.13652881618265</v>
      </c>
      <c r="R57" s="144"/>
      <c r="S57" s="144">
        <f>SUM(S42:S56)</f>
        <v>5.920819781881008</v>
      </c>
      <c r="T57" s="144"/>
      <c r="U57" s="144">
        <f>SUM(U42:U56)</f>
        <v>0.04485469531728037</v>
      </c>
      <c r="V57" s="144"/>
      <c r="W57" s="144">
        <f>SUM(W42:W56)</f>
        <v>18.09886956052263</v>
      </c>
      <c r="X57" s="144"/>
      <c r="Y57" s="144">
        <f>SUM(Y42:Y56)</f>
        <v>16.75322870100422</v>
      </c>
      <c r="Z57" s="144"/>
      <c r="AA57" s="144">
        <f>SUM(AA42:AA56)</f>
        <v>17.650322607349825</v>
      </c>
      <c r="AB57" s="144"/>
      <c r="AC57" s="144">
        <f>SUM(AC42:AC56)</f>
        <v>1.3725536767087791</v>
      </c>
      <c r="AD57" s="144"/>
      <c r="AE57" s="144">
        <f>SUM(AE42:AE56)</f>
        <v>0.6055383867832849</v>
      </c>
      <c r="AF57" s="144"/>
      <c r="AG57" s="144">
        <f>SUM(AG42:AG56)</f>
        <v>134.33981247525466</v>
      </c>
    </row>
    <row r="58" spans="2:33" ht="12.75">
      <c r="B58" s="290"/>
      <c r="C58" s="291" t="s">
        <v>658</v>
      </c>
      <c r="D58" s="314"/>
      <c r="E58" s="292"/>
      <c r="F58" s="292"/>
      <c r="G58" s="292">
        <f>G22+G40+G57</f>
        <v>2503.911365608225</v>
      </c>
      <c r="H58" s="292"/>
      <c r="I58" s="292">
        <f>I22+I40+I57</f>
        <v>2271.376900942121</v>
      </c>
      <c r="J58" s="292"/>
      <c r="K58" s="292">
        <f>K22+K40+K57</f>
        <v>2889.944865837167</v>
      </c>
      <c r="L58" s="292"/>
      <c r="M58" s="292">
        <f>M22+M40+M57</f>
        <v>158.55749229417626</v>
      </c>
      <c r="N58" s="292"/>
      <c r="O58" s="292">
        <f>O22+O40+O57</f>
        <v>135.96284562662825</v>
      </c>
      <c r="P58" s="292"/>
      <c r="Q58" s="292">
        <f>Q22+Q40+Q57</f>
        <v>431.4327166545729</v>
      </c>
      <c r="R58" s="292"/>
      <c r="S58" s="292">
        <f>S22+S40+S57</f>
        <v>123.03878612896989</v>
      </c>
      <c r="T58" s="292"/>
      <c r="U58" s="292">
        <f>U22+U40+U57</f>
        <v>27.831796542217774</v>
      </c>
      <c r="V58" s="292"/>
      <c r="W58" s="292">
        <f>W22+W40+W57</f>
        <v>147.2293649264912</v>
      </c>
      <c r="X58" s="292"/>
      <c r="Y58" s="292">
        <f>Y22+Y40+Y57</f>
        <v>141.1222007024868</v>
      </c>
      <c r="Z58" s="292"/>
      <c r="AA58" s="292">
        <f>AA22+AA40+AA57</f>
        <v>119.59556242051838</v>
      </c>
      <c r="AB58" s="292"/>
      <c r="AC58" s="292">
        <f>AC22+AC40+AC57</f>
        <v>24.976673786480447</v>
      </c>
      <c r="AD58" s="292"/>
      <c r="AE58" s="292">
        <f>AE22+AE40+AE57</f>
        <v>21.011718551440783</v>
      </c>
      <c r="AF58" s="292"/>
      <c r="AG58" s="292">
        <f>AG22+AG40+AG57</f>
        <v>277.424983755369</v>
      </c>
    </row>
    <row r="59" spans="2:31" ht="12.75">
      <c r="B59" s="168"/>
      <c r="C59" s="135"/>
      <c r="F59" s="154"/>
      <c r="G59" s="154"/>
      <c r="H59" s="154"/>
      <c r="I59" s="154"/>
      <c r="J59" s="154"/>
      <c r="K59" s="337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</row>
    <row r="60" spans="2:31" ht="15.75">
      <c r="B60" s="90">
        <v>2</v>
      </c>
      <c r="C60" s="4" t="s">
        <v>472</v>
      </c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</row>
    <row r="61" spans="2:31" ht="18.75" customHeight="1" outlineLevel="1">
      <c r="B61" s="166" t="s">
        <v>312</v>
      </c>
      <c r="C61" s="151" t="s">
        <v>473</v>
      </c>
      <c r="D61" s="320" t="s">
        <v>10</v>
      </c>
      <c r="E61" s="187">
        <f>'Average Cost'!E11</f>
        <v>2017.1991382176207</v>
      </c>
      <c r="F61" s="146">
        <v>10</v>
      </c>
      <c r="G61" s="146">
        <f>E61*F61</f>
        <v>20171.991382176206</v>
      </c>
      <c r="H61" s="146">
        <v>7</v>
      </c>
      <c r="I61" s="146">
        <f>E61*H61</f>
        <v>14120.393967523345</v>
      </c>
      <c r="J61" s="146">
        <v>7</v>
      </c>
      <c r="K61" s="146">
        <f>E61*J61</f>
        <v>14120.393967523345</v>
      </c>
      <c r="L61" s="153"/>
      <c r="M61" s="153">
        <f>E61*L61</f>
        <v>0</v>
      </c>
      <c r="N61" s="153"/>
      <c r="O61" s="153"/>
      <c r="P61" s="153">
        <v>3</v>
      </c>
      <c r="Q61" s="153">
        <f>E61*P61</f>
        <v>6051.597414652862</v>
      </c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</row>
    <row r="62" spans="2:33" ht="17.25" customHeight="1" outlineLevel="1">
      <c r="B62" s="166" t="s">
        <v>313</v>
      </c>
      <c r="C62" s="151" t="s">
        <v>474</v>
      </c>
      <c r="D62" s="320" t="s">
        <v>10</v>
      </c>
      <c r="E62" s="187">
        <f>'Average Cost'!E13</f>
        <v>951.5373302609642</v>
      </c>
      <c r="F62" s="146">
        <v>2</v>
      </c>
      <c r="G62" s="146">
        <f>E62*F62</f>
        <v>1903.0746605219283</v>
      </c>
      <c r="H62" s="146">
        <v>0</v>
      </c>
      <c r="I62" s="146">
        <f>E62*H62</f>
        <v>0</v>
      </c>
      <c r="J62" s="146">
        <v>2</v>
      </c>
      <c r="K62" s="146">
        <f>E62*J62</f>
        <v>1903.0746605219283</v>
      </c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43">
        <v>1</v>
      </c>
      <c r="AG62" s="143">
        <f>E62*AF62</f>
        <v>951.5373302609642</v>
      </c>
    </row>
    <row r="63" spans="2:31" ht="25.5" customHeight="1" outlineLevel="1">
      <c r="B63" s="166" t="s">
        <v>314</v>
      </c>
      <c r="C63" s="151" t="s">
        <v>475</v>
      </c>
      <c r="D63" s="320" t="s">
        <v>10</v>
      </c>
      <c r="E63" s="187">
        <f>'Average Cost'!E12</f>
        <v>488.9264930561783</v>
      </c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</row>
    <row r="64" spans="2:31" ht="25.5" outlineLevel="1">
      <c r="B64" s="166" t="s">
        <v>315</v>
      </c>
      <c r="C64" s="151" t="s">
        <v>476</v>
      </c>
      <c r="D64" s="320" t="s">
        <v>10</v>
      </c>
      <c r="E64" s="187">
        <f>'Average Cost'!E524</f>
        <v>11.21367382932009</v>
      </c>
      <c r="F64" s="146">
        <v>10</v>
      </c>
      <c r="G64" s="146">
        <f>E64*F64</f>
        <v>112.13673829320089</v>
      </c>
      <c r="H64" s="146">
        <v>7</v>
      </c>
      <c r="I64" s="146">
        <f>E64*H64</f>
        <v>78.49571680524063</v>
      </c>
      <c r="J64" s="146">
        <v>7</v>
      </c>
      <c r="K64" s="146">
        <f>E64*J64</f>
        <v>78.49571680524063</v>
      </c>
      <c r="L64" s="153"/>
      <c r="M64" s="153"/>
      <c r="N64" s="153"/>
      <c r="O64" s="153"/>
      <c r="P64" s="153">
        <v>3</v>
      </c>
      <c r="Q64" s="153">
        <f>E64*P64</f>
        <v>33.64102148796027</v>
      </c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</row>
    <row r="65" spans="2:31" ht="25.5" outlineLevel="1">
      <c r="B65" s="166" t="s">
        <v>316</v>
      </c>
      <c r="C65" s="151" t="s">
        <v>845</v>
      </c>
      <c r="D65" s="320" t="s">
        <v>10</v>
      </c>
      <c r="E65" s="187">
        <f>'Average Cost'!E525</f>
        <v>6.728204297592054</v>
      </c>
      <c r="F65" s="146">
        <v>2</v>
      </c>
      <c r="G65" s="146">
        <f>E65*F65</f>
        <v>13.456408595184108</v>
      </c>
      <c r="H65" s="146">
        <v>2</v>
      </c>
      <c r="I65" s="146">
        <f>E65*H65</f>
        <v>13.456408595184108</v>
      </c>
      <c r="J65" s="146">
        <v>2</v>
      </c>
      <c r="K65" s="146">
        <f>E65*J65</f>
        <v>13.456408595184108</v>
      </c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</row>
    <row r="66" spans="2:33" ht="25.5" outlineLevel="1">
      <c r="B66" s="166" t="s">
        <v>317</v>
      </c>
      <c r="C66" s="151" t="s">
        <v>478</v>
      </c>
      <c r="D66" s="320" t="s">
        <v>10</v>
      </c>
      <c r="E66" s="187">
        <f>'Average Cost'!E526</f>
        <v>6.728204297592054</v>
      </c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  <c r="AF66" s="143">
        <v>1</v>
      </c>
      <c r="AG66" s="143">
        <f>E66*AF66</f>
        <v>6.728204297592054</v>
      </c>
    </row>
    <row r="67" spans="2:31" ht="12.75" outlineLevel="1">
      <c r="B67" s="166" t="s">
        <v>318</v>
      </c>
      <c r="C67" s="151" t="s">
        <v>479</v>
      </c>
      <c r="D67" s="320" t="s">
        <v>10</v>
      </c>
      <c r="E67" s="187">
        <f>'Average Cost'!E492</f>
        <v>20.847778924957545</v>
      </c>
      <c r="F67" s="146">
        <v>10</v>
      </c>
      <c r="G67" s="146">
        <f>E67*F67</f>
        <v>208.47778924957544</v>
      </c>
      <c r="H67" s="146">
        <v>7</v>
      </c>
      <c r="I67" s="146">
        <f>E67*H67</f>
        <v>145.93445247470282</v>
      </c>
      <c r="J67" s="146">
        <v>7</v>
      </c>
      <c r="K67" s="146">
        <f>E67*J67</f>
        <v>145.93445247470282</v>
      </c>
      <c r="L67" s="153"/>
      <c r="M67" s="153"/>
      <c r="N67" s="153"/>
      <c r="O67" s="153"/>
      <c r="P67" s="153">
        <v>3</v>
      </c>
      <c r="Q67" s="153">
        <f>E67*P67</f>
        <v>62.543336774872635</v>
      </c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</row>
    <row r="68" spans="2:33" ht="12.75" outlineLevel="1">
      <c r="B68" s="166" t="s">
        <v>319</v>
      </c>
      <c r="C68" s="151" t="s">
        <v>480</v>
      </c>
      <c r="D68" s="320" t="s">
        <v>10</v>
      </c>
      <c r="E68" s="187">
        <f>'Average Cost'!E493</f>
        <v>15.635834193718159</v>
      </c>
      <c r="F68" s="146">
        <v>2</v>
      </c>
      <c r="G68" s="146">
        <f>E68*F68</f>
        <v>31.271668387436318</v>
      </c>
      <c r="H68" s="146">
        <v>0</v>
      </c>
      <c r="I68" s="146">
        <f>E68*H68</f>
        <v>0</v>
      </c>
      <c r="J68" s="146">
        <v>2</v>
      </c>
      <c r="K68" s="146">
        <f>E68*J68</f>
        <v>31.271668387436318</v>
      </c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43">
        <v>1</v>
      </c>
      <c r="AG68" s="143">
        <f>E68*AF68</f>
        <v>15.635834193718159</v>
      </c>
    </row>
    <row r="69" spans="2:31" ht="12.75" outlineLevel="1">
      <c r="B69" s="166" t="s">
        <v>251</v>
      </c>
      <c r="C69" s="151" t="s">
        <v>481</v>
      </c>
      <c r="D69" s="320" t="s">
        <v>10</v>
      </c>
      <c r="E69" s="187">
        <f>'Average Cost'!E494</f>
        <v>15.635834193718159</v>
      </c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  <c r="AE69" s="153"/>
    </row>
    <row r="70" spans="2:31" ht="12.75" outlineLevel="1">
      <c r="B70" s="166" t="s">
        <v>320</v>
      </c>
      <c r="C70" s="151" t="s">
        <v>482</v>
      </c>
      <c r="D70" s="320" t="s">
        <v>10</v>
      </c>
      <c r="E70" s="187">
        <f>'Average Cost'!E495</f>
        <v>2.0847778924957545</v>
      </c>
      <c r="F70" s="146">
        <v>7</v>
      </c>
      <c r="G70" s="146">
        <f>E70*F70</f>
        <v>14.593445247470282</v>
      </c>
      <c r="H70" s="146">
        <v>4</v>
      </c>
      <c r="I70" s="146">
        <f>E70*H70</f>
        <v>8.339111569983018</v>
      </c>
      <c r="J70" s="146">
        <v>4</v>
      </c>
      <c r="K70" s="146">
        <f>E70*J70</f>
        <v>8.339111569983018</v>
      </c>
      <c r="L70" s="153"/>
      <c r="M70" s="153"/>
      <c r="N70" s="153"/>
      <c r="O70" s="153"/>
      <c r="P70" s="153">
        <v>2</v>
      </c>
      <c r="Q70" s="153">
        <f>E70*P70</f>
        <v>4.169555784991509</v>
      </c>
      <c r="R70" s="153"/>
      <c r="S70" s="153"/>
      <c r="T70" s="153"/>
      <c r="U70" s="153"/>
      <c r="V70" s="153"/>
      <c r="W70" s="153"/>
      <c r="X70" s="153"/>
      <c r="Y70" s="153"/>
      <c r="Z70" s="153"/>
      <c r="AA70" s="153"/>
      <c r="AB70" s="153"/>
      <c r="AC70" s="153"/>
      <c r="AD70" s="153"/>
      <c r="AE70" s="153"/>
    </row>
    <row r="71" spans="2:33" ht="12.75">
      <c r="B71" s="293"/>
      <c r="C71" s="294" t="s">
        <v>659</v>
      </c>
      <c r="D71" s="315"/>
      <c r="E71" s="295"/>
      <c r="F71" s="295"/>
      <c r="G71" s="295">
        <f>SUM(G61:G70)</f>
        <v>22455.002092470997</v>
      </c>
      <c r="H71" s="295"/>
      <c r="I71" s="295">
        <f>SUM(I61:I70)</f>
        <v>14366.619656968456</v>
      </c>
      <c r="J71" s="295"/>
      <c r="K71" s="295">
        <f>SUM(K61:K70)</f>
        <v>16300.965985877821</v>
      </c>
      <c r="L71" s="295"/>
      <c r="M71" s="295">
        <f>SUM(M61:M70)</f>
        <v>0</v>
      </c>
      <c r="N71" s="295"/>
      <c r="O71" s="295">
        <f>SUM(O61:O70)</f>
        <v>0</v>
      </c>
      <c r="P71" s="295"/>
      <c r="Q71" s="295">
        <f>SUM(Q61:Q70)</f>
        <v>6151.951328700688</v>
      </c>
      <c r="R71" s="295"/>
      <c r="S71" s="295">
        <f>SUM(S61:S70)</f>
        <v>0</v>
      </c>
      <c r="T71" s="295"/>
      <c r="U71" s="295">
        <f>SUM(U61:U70)</f>
        <v>0</v>
      </c>
      <c r="V71" s="295"/>
      <c r="W71" s="295">
        <f>SUM(W61:W70)</f>
        <v>0</v>
      </c>
      <c r="X71" s="295"/>
      <c r="Y71" s="295">
        <f>SUM(Y61:Y70)</f>
        <v>0</v>
      </c>
      <c r="Z71" s="295"/>
      <c r="AA71" s="295">
        <f>SUM(AA61:AA70)</f>
        <v>0</v>
      </c>
      <c r="AB71" s="295"/>
      <c r="AC71" s="295">
        <f>SUM(AC61:AC70)</f>
        <v>0</v>
      </c>
      <c r="AD71" s="295"/>
      <c r="AE71" s="295">
        <f>SUM(AE61:AE70)</f>
        <v>0</v>
      </c>
      <c r="AF71" s="295"/>
      <c r="AG71" s="295">
        <f>SUM(AG61:AG70)</f>
        <v>973.9013687522744</v>
      </c>
    </row>
    <row r="72" spans="3:31" ht="12.75">
      <c r="C72" s="149"/>
      <c r="G72" s="148"/>
      <c r="H72" s="148"/>
      <c r="I72" s="148"/>
      <c r="K72" s="337"/>
      <c r="L72" s="153"/>
      <c r="M72" s="148"/>
      <c r="N72" s="153"/>
      <c r="O72" s="148"/>
      <c r="P72" s="153"/>
      <c r="Q72" s="148"/>
      <c r="R72" s="153"/>
      <c r="S72" s="148"/>
      <c r="T72" s="153"/>
      <c r="U72" s="148"/>
      <c r="V72" s="153"/>
      <c r="W72" s="148"/>
      <c r="X72" s="153"/>
      <c r="Y72" s="148"/>
      <c r="Z72" s="153"/>
      <c r="AA72" s="148"/>
      <c r="AB72" s="153"/>
      <c r="AC72" s="148"/>
      <c r="AD72" s="153"/>
      <c r="AE72" s="148"/>
    </row>
    <row r="73" spans="2:31" ht="15.75">
      <c r="B73" s="90">
        <v>3</v>
      </c>
      <c r="C73" s="4" t="s">
        <v>483</v>
      </c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</row>
    <row r="74" spans="2:31" ht="14.25" outlineLevel="1">
      <c r="B74" s="184" t="s">
        <v>484</v>
      </c>
      <c r="C74" s="5" t="s">
        <v>485</v>
      </c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</row>
    <row r="75" spans="2:31" ht="12.75" outlineLevel="2">
      <c r="B75" s="166" t="s">
        <v>312</v>
      </c>
      <c r="C75" s="151" t="s">
        <v>486</v>
      </c>
      <c r="D75" s="320" t="s">
        <v>10</v>
      </c>
      <c r="E75" s="187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3"/>
    </row>
    <row r="76" spans="2:31" ht="12.75" outlineLevel="2">
      <c r="B76" s="166" t="s">
        <v>313</v>
      </c>
      <c r="C76" s="151" t="s">
        <v>487</v>
      </c>
      <c r="D76" s="320" t="s">
        <v>10</v>
      </c>
      <c r="E76" s="187">
        <f>'Average Cost'!E17</f>
        <v>472.86561239520495</v>
      </c>
      <c r="F76" s="146">
        <v>7</v>
      </c>
      <c r="G76" s="146">
        <f>E76*F76</f>
        <v>3310.0592867664345</v>
      </c>
      <c r="H76" s="146">
        <v>4</v>
      </c>
      <c r="I76" s="146">
        <f>E76*H76</f>
        <v>1891.4624495808198</v>
      </c>
      <c r="J76" s="146">
        <v>7</v>
      </c>
      <c r="K76" s="146">
        <f>E76*J76</f>
        <v>3310.0592867664345</v>
      </c>
      <c r="L76" s="153">
        <v>3</v>
      </c>
      <c r="M76" s="153">
        <f>E76*L76</f>
        <v>1418.5968371856147</v>
      </c>
      <c r="N76" s="153"/>
      <c r="O76" s="153"/>
      <c r="P76" s="153"/>
      <c r="Q76" s="153"/>
      <c r="R76" s="153"/>
      <c r="S76" s="153"/>
      <c r="T76" s="153">
        <v>3</v>
      </c>
      <c r="U76" s="153">
        <f>E76*T76</f>
        <v>1418.5968371856147</v>
      </c>
      <c r="V76" s="153"/>
      <c r="W76" s="153"/>
      <c r="X76" s="153"/>
      <c r="Y76" s="153"/>
      <c r="Z76" s="153"/>
      <c r="AA76" s="153"/>
      <c r="AB76" s="153"/>
      <c r="AC76" s="153"/>
      <c r="AD76" s="153"/>
      <c r="AE76" s="153"/>
    </row>
    <row r="77" spans="2:31" ht="12.75" outlineLevel="2">
      <c r="B77" s="166" t="s">
        <v>314</v>
      </c>
      <c r="C77" s="151" t="s">
        <v>488</v>
      </c>
      <c r="D77" s="320" t="s">
        <v>10</v>
      </c>
      <c r="E77" s="187">
        <f>'Average Cost'!E19</f>
        <v>82.0278136357352</v>
      </c>
      <c r="F77" s="146">
        <v>2</v>
      </c>
      <c r="G77" s="146">
        <f>E77*F77</f>
        <v>164.0556272714704</v>
      </c>
      <c r="H77" s="146">
        <v>1</v>
      </c>
      <c r="I77" s="146">
        <f>E77*H77</f>
        <v>82.0278136357352</v>
      </c>
      <c r="J77" s="146">
        <v>2</v>
      </c>
      <c r="K77" s="146">
        <f>E77*J77</f>
        <v>164.0556272714704</v>
      </c>
      <c r="L77" s="153">
        <v>1</v>
      </c>
      <c r="M77" s="153">
        <f>E77*L77</f>
        <v>82.0278136357352</v>
      </c>
      <c r="N77" s="153"/>
      <c r="O77" s="153"/>
      <c r="P77" s="153"/>
      <c r="Q77" s="153"/>
      <c r="R77" s="153"/>
      <c r="S77" s="153"/>
      <c r="T77" s="153">
        <v>1</v>
      </c>
      <c r="U77" s="153">
        <f>E77*T77</f>
        <v>82.0278136357352</v>
      </c>
      <c r="V77" s="153"/>
      <c r="W77" s="153"/>
      <c r="X77" s="153"/>
      <c r="Y77" s="153"/>
      <c r="Z77" s="153"/>
      <c r="AA77" s="153"/>
      <c r="AB77" s="153"/>
      <c r="AC77" s="153"/>
      <c r="AD77" s="153"/>
      <c r="AE77" s="153"/>
    </row>
    <row r="78" spans="2:31" ht="12.75" outlineLevel="2">
      <c r="B78" s="166" t="s">
        <v>315</v>
      </c>
      <c r="C78" s="151" t="s">
        <v>22</v>
      </c>
      <c r="D78" s="320" t="s">
        <v>10</v>
      </c>
      <c r="E78" s="187">
        <f>'Average Cost'!E20</f>
        <v>1.19</v>
      </c>
      <c r="F78" s="146">
        <v>2</v>
      </c>
      <c r="G78" s="146">
        <f>E78*F78</f>
        <v>2.38</v>
      </c>
      <c r="H78" s="146">
        <v>1</v>
      </c>
      <c r="I78" s="146">
        <f>E78*H78</f>
        <v>1.19</v>
      </c>
      <c r="J78" s="146">
        <v>2</v>
      </c>
      <c r="K78" s="146">
        <f>E78*J78</f>
        <v>2.38</v>
      </c>
      <c r="L78" s="153">
        <v>1</v>
      </c>
      <c r="M78" s="153">
        <f>E78*L78</f>
        <v>1.19</v>
      </c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</row>
    <row r="79" spans="2:31" ht="12.75" outlineLevel="2">
      <c r="B79" s="166" t="s">
        <v>316</v>
      </c>
      <c r="C79" s="151" t="s">
        <v>489</v>
      </c>
      <c r="D79" s="320" t="s">
        <v>10</v>
      </c>
      <c r="E79" s="187">
        <v>366.8288790684356</v>
      </c>
      <c r="F79" s="146">
        <v>2</v>
      </c>
      <c r="G79" s="146">
        <f>E79*F79</f>
        <v>733.6577581368712</v>
      </c>
      <c r="H79" s="146">
        <v>1</v>
      </c>
      <c r="I79" s="146">
        <f>E79*H79</f>
        <v>366.8288790684356</v>
      </c>
      <c r="J79" s="146">
        <v>1</v>
      </c>
      <c r="K79" s="146">
        <f>E79*J79</f>
        <v>366.8288790684356</v>
      </c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>
        <v>1</v>
      </c>
      <c r="W79" s="153">
        <f>E79*V79</f>
        <v>366.8288790684356</v>
      </c>
      <c r="X79" s="153"/>
      <c r="Y79" s="153"/>
      <c r="Z79" s="153"/>
      <c r="AA79" s="153"/>
      <c r="AB79" s="153">
        <v>1</v>
      </c>
      <c r="AC79" s="153">
        <f>E79*AB79</f>
        <v>366.8288790684356</v>
      </c>
      <c r="AD79" s="153"/>
      <c r="AE79" s="153"/>
    </row>
    <row r="80" spans="2:31" ht="12.75" outlineLevel="2">
      <c r="B80" s="166" t="s">
        <v>317</v>
      </c>
      <c r="C80" s="151" t="s">
        <v>490</v>
      </c>
      <c r="D80" s="320" t="s">
        <v>10</v>
      </c>
      <c r="E80" s="187">
        <v>318.0348982557596</v>
      </c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  <c r="AB80" s="153"/>
      <c r="AC80" s="153"/>
      <c r="AD80" s="153"/>
      <c r="AE80" s="153"/>
    </row>
    <row r="81" spans="2:31" ht="12.75" outlineLevel="2">
      <c r="B81" s="166" t="s">
        <v>318</v>
      </c>
      <c r="C81" s="151" t="s">
        <v>491</v>
      </c>
      <c r="D81" s="320" t="s">
        <v>10</v>
      </c>
      <c r="E81" s="187">
        <v>19.415914748047083</v>
      </c>
      <c r="F81" s="146">
        <v>2</v>
      </c>
      <c r="G81" s="146">
        <f aca="true" t="shared" si="10" ref="G81:G89">E81*F81</f>
        <v>38.831829496094166</v>
      </c>
      <c r="H81" s="146">
        <v>1</v>
      </c>
      <c r="I81" s="146">
        <f aca="true" t="shared" si="11" ref="I81:I89">E81*H81</f>
        <v>19.415914748047083</v>
      </c>
      <c r="J81" s="146">
        <v>1</v>
      </c>
      <c r="K81" s="146">
        <f aca="true" t="shared" si="12" ref="K81:K89">E81*J81</f>
        <v>19.415914748047083</v>
      </c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>
        <v>1</v>
      </c>
      <c r="W81" s="153">
        <f>E81*V81</f>
        <v>19.415914748047083</v>
      </c>
      <c r="X81" s="153"/>
      <c r="Y81" s="153"/>
      <c r="Z81" s="153"/>
      <c r="AA81" s="153"/>
      <c r="AB81" s="153">
        <v>1</v>
      </c>
      <c r="AC81" s="153">
        <f>E81*AB81</f>
        <v>19.415914748047083</v>
      </c>
      <c r="AD81" s="153"/>
      <c r="AE81" s="153"/>
    </row>
    <row r="82" spans="2:31" ht="12.75" outlineLevel="2">
      <c r="B82" s="166" t="s">
        <v>319</v>
      </c>
      <c r="C82" s="151" t="s">
        <v>34</v>
      </c>
      <c r="D82" s="320" t="s">
        <v>10</v>
      </c>
      <c r="E82" s="187">
        <v>1.2752419794333318</v>
      </c>
      <c r="F82" s="146">
        <v>2</v>
      </c>
      <c r="G82" s="146">
        <f t="shared" si="10"/>
        <v>2.5504839588666637</v>
      </c>
      <c r="H82" s="146">
        <v>1</v>
      </c>
      <c r="I82" s="146">
        <f t="shared" si="11"/>
        <v>1.2752419794333318</v>
      </c>
      <c r="J82" s="146">
        <v>1</v>
      </c>
      <c r="K82" s="146">
        <f t="shared" si="12"/>
        <v>1.2752419794333318</v>
      </c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>
        <v>1</v>
      </c>
      <c r="AC82" s="153">
        <f>E82*AB82</f>
        <v>1.2752419794333318</v>
      </c>
      <c r="AD82" s="153"/>
      <c r="AE82" s="153"/>
    </row>
    <row r="83" spans="2:31" ht="16.5" customHeight="1" outlineLevel="2">
      <c r="B83" s="166" t="s">
        <v>251</v>
      </c>
      <c r="C83" s="151" t="s">
        <v>492</v>
      </c>
      <c r="D83" s="320" t="s">
        <v>10</v>
      </c>
      <c r="E83" s="187">
        <f>'Average Cost'!E529</f>
        <v>4.485469531728036</v>
      </c>
      <c r="F83" s="146">
        <v>7</v>
      </c>
      <c r="G83" s="146">
        <f t="shared" si="10"/>
        <v>31.398286722096252</v>
      </c>
      <c r="H83" s="146">
        <v>4</v>
      </c>
      <c r="I83" s="146">
        <f t="shared" si="11"/>
        <v>17.941878126912144</v>
      </c>
      <c r="J83" s="146">
        <v>7</v>
      </c>
      <c r="K83" s="146">
        <f t="shared" si="12"/>
        <v>31.398286722096252</v>
      </c>
      <c r="L83" s="153">
        <v>3</v>
      </c>
      <c r="M83" s="153">
        <f>E83*L83</f>
        <v>13.456408595184108</v>
      </c>
      <c r="N83" s="153"/>
      <c r="O83" s="153"/>
      <c r="P83" s="153"/>
      <c r="Q83" s="153"/>
      <c r="R83" s="153"/>
      <c r="S83" s="153"/>
      <c r="T83" s="153">
        <v>3</v>
      </c>
      <c r="U83" s="153">
        <f>E83*T83</f>
        <v>13.456408595184108</v>
      </c>
      <c r="V83" s="153"/>
      <c r="W83" s="153"/>
      <c r="X83" s="153"/>
      <c r="Y83" s="153"/>
      <c r="Z83" s="153"/>
      <c r="AA83" s="153"/>
      <c r="AB83" s="153"/>
      <c r="AC83" s="153"/>
      <c r="AD83" s="153"/>
      <c r="AE83" s="153"/>
    </row>
    <row r="84" spans="2:31" ht="24" customHeight="1" outlineLevel="2">
      <c r="B84" s="166" t="s">
        <v>320</v>
      </c>
      <c r="C84" s="151" t="s">
        <v>666</v>
      </c>
      <c r="D84" s="320" t="s">
        <v>436</v>
      </c>
      <c r="E84" s="187">
        <f>'Average Cost'!E530</f>
        <v>4.485469531728036</v>
      </c>
      <c r="F84" s="146">
        <v>2</v>
      </c>
      <c r="G84" s="146">
        <f t="shared" si="10"/>
        <v>8.970939063456072</v>
      </c>
      <c r="H84" s="146">
        <v>1</v>
      </c>
      <c r="I84" s="146">
        <f t="shared" si="11"/>
        <v>4.485469531728036</v>
      </c>
      <c r="J84" s="146">
        <v>2</v>
      </c>
      <c r="K84" s="146">
        <f t="shared" si="12"/>
        <v>8.970939063456072</v>
      </c>
      <c r="L84" s="153">
        <v>1</v>
      </c>
      <c r="M84" s="153">
        <f>E84*L84</f>
        <v>4.485469531728036</v>
      </c>
      <c r="N84" s="153"/>
      <c r="O84" s="153"/>
      <c r="P84" s="153"/>
      <c r="Q84" s="153"/>
      <c r="R84" s="153"/>
      <c r="S84" s="153"/>
      <c r="T84" s="153">
        <v>1</v>
      </c>
      <c r="U84" s="153">
        <f>E84*T84</f>
        <v>4.485469531728036</v>
      </c>
      <c r="V84" s="153"/>
      <c r="W84" s="153"/>
      <c r="X84" s="153"/>
      <c r="Y84" s="153"/>
      <c r="Z84" s="153"/>
      <c r="AA84" s="153"/>
      <c r="AB84" s="153"/>
      <c r="AC84" s="153"/>
      <c r="AD84" s="153"/>
      <c r="AE84" s="153"/>
    </row>
    <row r="85" spans="2:31" ht="25.5" outlineLevel="2">
      <c r="B85" s="166" t="s">
        <v>321</v>
      </c>
      <c r="C85" s="151" t="s">
        <v>493</v>
      </c>
      <c r="D85" s="320" t="s">
        <v>436</v>
      </c>
      <c r="E85" s="187">
        <f>'Average Cost'!E531</f>
        <v>1.121367382932009</v>
      </c>
      <c r="F85" s="146">
        <v>2</v>
      </c>
      <c r="G85" s="146">
        <f t="shared" si="10"/>
        <v>2.242734765864018</v>
      </c>
      <c r="H85" s="146">
        <v>1</v>
      </c>
      <c r="I85" s="146">
        <f t="shared" si="11"/>
        <v>1.121367382932009</v>
      </c>
      <c r="J85" s="146">
        <v>1</v>
      </c>
      <c r="K85" s="146">
        <f t="shared" si="12"/>
        <v>1.121367382932009</v>
      </c>
      <c r="L85" s="153"/>
      <c r="M85" s="153"/>
      <c r="N85" s="153"/>
      <c r="O85" s="153"/>
      <c r="P85" s="153"/>
      <c r="Q85" s="153"/>
      <c r="R85" s="153"/>
      <c r="S85" s="153"/>
      <c r="T85" s="153"/>
      <c r="U85" s="153"/>
      <c r="V85" s="153">
        <v>1</v>
      </c>
      <c r="W85" s="153">
        <f>E85*V85</f>
        <v>1.121367382932009</v>
      </c>
      <c r="X85" s="153"/>
      <c r="Y85" s="153"/>
      <c r="Z85" s="153"/>
      <c r="AA85" s="153"/>
      <c r="AB85" s="153">
        <v>1</v>
      </c>
      <c r="AC85" s="153">
        <f>E85*AB85</f>
        <v>1.121367382932009</v>
      </c>
      <c r="AD85" s="153"/>
      <c r="AE85" s="153"/>
    </row>
    <row r="86" spans="2:31" ht="12.75" outlineLevel="2">
      <c r="B86" s="166" t="s">
        <v>445</v>
      </c>
      <c r="C86" s="151" t="s">
        <v>494</v>
      </c>
      <c r="D86" s="320" t="s">
        <v>10</v>
      </c>
      <c r="E86" s="187">
        <f>'Average Cost'!E497</f>
        <v>10.423889462478773</v>
      </c>
      <c r="F86" s="146">
        <v>7</v>
      </c>
      <c r="G86" s="146">
        <f t="shared" si="10"/>
        <v>72.96722623735141</v>
      </c>
      <c r="H86" s="146">
        <v>4</v>
      </c>
      <c r="I86" s="146">
        <f t="shared" si="11"/>
        <v>41.69555784991509</v>
      </c>
      <c r="J86" s="146">
        <v>7</v>
      </c>
      <c r="K86" s="146">
        <f t="shared" si="12"/>
        <v>72.96722623735141</v>
      </c>
      <c r="L86" s="153">
        <v>3</v>
      </c>
      <c r="M86" s="153">
        <f>E86*L86</f>
        <v>31.271668387436318</v>
      </c>
      <c r="N86" s="153"/>
      <c r="O86" s="153"/>
      <c r="P86" s="153"/>
      <c r="Q86" s="153"/>
      <c r="R86" s="153"/>
      <c r="S86" s="153"/>
      <c r="T86" s="153">
        <v>3</v>
      </c>
      <c r="U86" s="153">
        <f>E86*T86</f>
        <v>31.271668387436318</v>
      </c>
      <c r="V86" s="153"/>
      <c r="W86" s="153"/>
      <c r="X86" s="153"/>
      <c r="Y86" s="153"/>
      <c r="Z86" s="153"/>
      <c r="AA86" s="153"/>
      <c r="AB86" s="153"/>
      <c r="AC86" s="153"/>
      <c r="AD86" s="153"/>
      <c r="AE86" s="153"/>
    </row>
    <row r="87" spans="2:31" ht="12.75" outlineLevel="2">
      <c r="B87" s="166" t="s">
        <v>447</v>
      </c>
      <c r="C87" s="151" t="s">
        <v>495</v>
      </c>
      <c r="D87" s="320" t="s">
        <v>10</v>
      </c>
      <c r="E87" s="187">
        <f>'Average Cost'!E498</f>
        <v>3.1271668387436318</v>
      </c>
      <c r="F87" s="146">
        <v>2</v>
      </c>
      <c r="G87" s="146">
        <f t="shared" si="10"/>
        <v>6.2543336774872635</v>
      </c>
      <c r="H87" s="146">
        <v>1</v>
      </c>
      <c r="I87" s="146">
        <f t="shared" si="11"/>
        <v>3.1271668387436318</v>
      </c>
      <c r="J87" s="146">
        <v>2</v>
      </c>
      <c r="K87" s="146">
        <f t="shared" si="12"/>
        <v>6.2543336774872635</v>
      </c>
      <c r="L87" s="153">
        <v>1</v>
      </c>
      <c r="M87" s="153">
        <f>E87*L87</f>
        <v>3.1271668387436318</v>
      </c>
      <c r="N87" s="153"/>
      <c r="O87" s="153"/>
      <c r="P87" s="153"/>
      <c r="Q87" s="153"/>
      <c r="R87" s="153"/>
      <c r="S87" s="153"/>
      <c r="T87" s="153">
        <v>1</v>
      </c>
      <c r="U87" s="153">
        <f>E87*T87</f>
        <v>3.1271668387436318</v>
      </c>
      <c r="V87" s="153"/>
      <c r="W87" s="153"/>
      <c r="X87" s="153"/>
      <c r="Y87" s="153"/>
      <c r="Z87" s="153"/>
      <c r="AA87" s="153"/>
      <c r="AB87" s="153"/>
      <c r="AC87" s="153"/>
      <c r="AD87" s="153"/>
      <c r="AE87" s="153"/>
    </row>
    <row r="88" spans="2:31" ht="12.75" outlineLevel="2">
      <c r="B88" s="166" t="s">
        <v>449</v>
      </c>
      <c r="C88" s="151" t="s">
        <v>496</v>
      </c>
      <c r="D88" s="320" t="s">
        <v>10</v>
      </c>
      <c r="E88" s="187">
        <f>'Average Cost'!E499</f>
        <v>10.423889462478773</v>
      </c>
      <c r="F88" s="146">
        <v>2</v>
      </c>
      <c r="G88" s="146">
        <f t="shared" si="10"/>
        <v>20.847778924957545</v>
      </c>
      <c r="H88" s="146">
        <v>1</v>
      </c>
      <c r="I88" s="146">
        <f t="shared" si="11"/>
        <v>10.423889462478773</v>
      </c>
      <c r="J88" s="146">
        <v>1</v>
      </c>
      <c r="K88" s="146">
        <f t="shared" si="12"/>
        <v>10.423889462478773</v>
      </c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>
        <v>1</v>
      </c>
      <c r="W88" s="153">
        <f>E88*V88</f>
        <v>10.423889462478773</v>
      </c>
      <c r="X88" s="153"/>
      <c r="Y88" s="153"/>
      <c r="Z88" s="153"/>
      <c r="AA88" s="153"/>
      <c r="AB88" s="153">
        <v>1</v>
      </c>
      <c r="AC88" s="153">
        <f>E88*AB88</f>
        <v>10.423889462478773</v>
      </c>
      <c r="AD88" s="153"/>
      <c r="AE88" s="153"/>
    </row>
    <row r="89" spans="2:31" ht="12.75" outlineLevel="2">
      <c r="B89" s="166" t="s">
        <v>451</v>
      </c>
      <c r="C89" s="151" t="s">
        <v>497</v>
      </c>
      <c r="D89" s="320" t="s">
        <v>10</v>
      </c>
      <c r="E89" s="187">
        <f>'Average Cost'!E500</f>
        <v>1.0423889462478773</v>
      </c>
      <c r="F89" s="146">
        <v>4</v>
      </c>
      <c r="G89" s="146">
        <f t="shared" si="10"/>
        <v>4.169555784991509</v>
      </c>
      <c r="H89" s="146">
        <v>2</v>
      </c>
      <c r="I89" s="146">
        <f t="shared" si="11"/>
        <v>2.0847778924957545</v>
      </c>
      <c r="J89" s="146">
        <v>4</v>
      </c>
      <c r="K89" s="146">
        <f t="shared" si="12"/>
        <v>4.169555784991509</v>
      </c>
      <c r="L89" s="153">
        <v>2</v>
      </c>
      <c r="M89" s="153">
        <f>E89*L89</f>
        <v>2.0847778924957545</v>
      </c>
      <c r="N89" s="153"/>
      <c r="O89" s="153"/>
      <c r="P89" s="153"/>
      <c r="Q89" s="153"/>
      <c r="R89" s="153"/>
      <c r="S89" s="153"/>
      <c r="T89" s="153">
        <v>2</v>
      </c>
      <c r="U89" s="153">
        <f>E89*T89</f>
        <v>2.0847778924957545</v>
      </c>
      <c r="V89" s="153"/>
      <c r="W89" s="153"/>
      <c r="X89" s="153"/>
      <c r="Y89" s="153"/>
      <c r="Z89" s="153"/>
      <c r="AA89" s="153"/>
      <c r="AB89" s="153"/>
      <c r="AC89" s="153"/>
      <c r="AD89" s="153"/>
      <c r="AE89" s="153"/>
    </row>
    <row r="90" spans="2:33" ht="12.75" outlineLevel="1">
      <c r="B90" s="167"/>
      <c r="C90" s="145" t="s">
        <v>498</v>
      </c>
      <c r="D90" s="312"/>
      <c r="E90" s="144"/>
      <c r="F90" s="144"/>
      <c r="G90" s="144">
        <f>SUM(G76:G89)</f>
        <v>4398.385840805941</v>
      </c>
      <c r="H90" s="144"/>
      <c r="I90" s="144">
        <f>SUM(I76:I89)</f>
        <v>2443.0804060976766</v>
      </c>
      <c r="J90" s="144"/>
      <c r="K90" s="144">
        <f>SUM(K76:K89)</f>
        <v>3999.3205481646146</v>
      </c>
      <c r="L90" s="144"/>
      <c r="M90" s="144">
        <f>SUM(M76:M89)</f>
        <v>1556.240142066938</v>
      </c>
      <c r="N90" s="144"/>
      <c r="O90" s="144">
        <f>SUM(O76:O89)</f>
        <v>0</v>
      </c>
      <c r="P90" s="144"/>
      <c r="Q90" s="144">
        <f>SUM(Q76:Q89)</f>
        <v>0</v>
      </c>
      <c r="R90" s="144"/>
      <c r="S90" s="144">
        <f>SUM(S76:S89)</f>
        <v>0</v>
      </c>
      <c r="T90" s="144"/>
      <c r="U90" s="144">
        <f>SUM(U76:U89)</f>
        <v>1555.050142066938</v>
      </c>
      <c r="V90" s="144"/>
      <c r="W90" s="144">
        <f>SUM(W76:W89)</f>
        <v>397.7900506618935</v>
      </c>
      <c r="X90" s="144"/>
      <c r="Y90" s="144">
        <f>SUM(Y76:Y89)</f>
        <v>0</v>
      </c>
      <c r="Z90" s="144"/>
      <c r="AA90" s="144">
        <f>SUM(AA76:AA89)</f>
        <v>0</v>
      </c>
      <c r="AB90" s="144"/>
      <c r="AC90" s="144">
        <f>SUM(AC76:AC89)</f>
        <v>399.0652926413268</v>
      </c>
      <c r="AD90" s="144"/>
      <c r="AE90" s="144">
        <f>SUM(AE76:AE89)</f>
        <v>0</v>
      </c>
      <c r="AF90" s="144">
        <f>SUM(AF76:AF89)</f>
        <v>0</v>
      </c>
      <c r="AG90" s="144">
        <f>SUM(AG76:AG89)</f>
        <v>0</v>
      </c>
    </row>
    <row r="91" spans="2:31" ht="14.25" outlineLevel="1">
      <c r="B91" s="184" t="s">
        <v>499</v>
      </c>
      <c r="C91" s="5" t="s">
        <v>500</v>
      </c>
      <c r="K91" s="337"/>
      <c r="L91" s="153"/>
      <c r="M91" s="153"/>
      <c r="N91" s="153"/>
      <c r="O91" s="153"/>
      <c r="P91" s="153"/>
      <c r="Q91" s="153"/>
      <c r="R91" s="153"/>
      <c r="S91" s="153"/>
      <c r="T91" s="153"/>
      <c r="U91" s="153"/>
      <c r="V91" s="153"/>
      <c r="W91" s="153"/>
      <c r="X91" s="153"/>
      <c r="Y91" s="153"/>
      <c r="Z91" s="153"/>
      <c r="AA91" s="153"/>
      <c r="AB91" s="153"/>
      <c r="AC91" s="153"/>
      <c r="AD91" s="153"/>
      <c r="AE91" s="153"/>
    </row>
    <row r="92" spans="2:31" ht="12.75" outlineLevel="2">
      <c r="B92" s="166" t="s">
        <v>312</v>
      </c>
      <c r="C92" s="151" t="s">
        <v>501</v>
      </c>
      <c r="D92" s="320" t="s">
        <v>502</v>
      </c>
      <c r="L92" s="153"/>
      <c r="M92" s="153"/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  <c r="Y92" s="153"/>
      <c r="Z92" s="153"/>
      <c r="AA92" s="153"/>
      <c r="AB92" s="153"/>
      <c r="AC92" s="153"/>
      <c r="AD92" s="153"/>
      <c r="AE92" s="153"/>
    </row>
    <row r="93" spans="2:31" ht="12.75" outlineLevel="2">
      <c r="B93" s="166" t="s">
        <v>313</v>
      </c>
      <c r="C93" s="151" t="s">
        <v>503</v>
      </c>
      <c r="D93" s="320" t="s">
        <v>436</v>
      </c>
      <c r="E93" s="187">
        <f>E76</f>
        <v>472.86561239520495</v>
      </c>
      <c r="F93" s="146">
        <v>3</v>
      </c>
      <c r="G93" s="146">
        <f>E93*F93</f>
        <v>1418.5968371856147</v>
      </c>
      <c r="H93" s="146">
        <v>3</v>
      </c>
      <c r="I93" s="146">
        <f>E93*H93</f>
        <v>1418.5968371856147</v>
      </c>
      <c r="J93" s="146">
        <v>3</v>
      </c>
      <c r="K93" s="146">
        <f>E93*J93</f>
        <v>1418.5968371856147</v>
      </c>
      <c r="L93" s="153"/>
      <c r="M93" s="153"/>
      <c r="N93" s="153"/>
      <c r="O93" s="153"/>
      <c r="P93" s="153"/>
      <c r="Q93" s="153"/>
      <c r="R93" s="153">
        <v>3</v>
      </c>
      <c r="S93" s="153">
        <f>E93*R93</f>
        <v>1418.5968371856147</v>
      </c>
      <c r="T93" s="153"/>
      <c r="U93" s="153"/>
      <c r="V93" s="153"/>
      <c r="W93" s="153"/>
      <c r="X93" s="153"/>
      <c r="Y93" s="153"/>
      <c r="Z93" s="153"/>
      <c r="AA93" s="153"/>
      <c r="AB93" s="153"/>
      <c r="AC93" s="153"/>
      <c r="AD93" s="153"/>
      <c r="AE93" s="153"/>
    </row>
    <row r="94" spans="2:31" ht="12.75" outlineLevel="2">
      <c r="B94" s="166" t="s">
        <v>314</v>
      </c>
      <c r="C94" s="151" t="s">
        <v>504</v>
      </c>
      <c r="D94" s="320" t="s">
        <v>436</v>
      </c>
      <c r="E94" s="187">
        <v>366.8288790684356</v>
      </c>
      <c r="J94" s="146">
        <v>2</v>
      </c>
      <c r="K94" s="146">
        <f>E94*J94</f>
        <v>733.6577581368712</v>
      </c>
      <c r="L94" s="153"/>
      <c r="M94" s="153"/>
      <c r="N94" s="153"/>
      <c r="O94" s="153"/>
      <c r="P94" s="153"/>
      <c r="Q94" s="153"/>
      <c r="R94" s="153"/>
      <c r="S94" s="153"/>
      <c r="T94" s="153"/>
      <c r="U94" s="153"/>
      <c r="V94" s="153"/>
      <c r="W94" s="153"/>
      <c r="X94" s="153"/>
      <c r="Y94" s="153"/>
      <c r="Z94" s="153">
        <v>1</v>
      </c>
      <c r="AA94" s="153">
        <f>E94*Z94</f>
        <v>366.8288790684356</v>
      </c>
      <c r="AB94" s="153"/>
      <c r="AC94" s="153"/>
      <c r="AD94" s="153"/>
      <c r="AE94" s="153"/>
    </row>
    <row r="95" spans="2:31" ht="12.75" outlineLevel="2">
      <c r="B95" s="166" t="s">
        <v>315</v>
      </c>
      <c r="C95" s="151" t="s">
        <v>505</v>
      </c>
      <c r="D95" s="320" t="s">
        <v>436</v>
      </c>
      <c r="E95" s="187">
        <v>360.39073659753217</v>
      </c>
      <c r="H95" s="146">
        <v>1</v>
      </c>
      <c r="I95" s="146">
        <f>E95*H95</f>
        <v>360.39073659753217</v>
      </c>
      <c r="L95" s="153"/>
      <c r="M95" s="153"/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  <c r="Y95" s="153"/>
      <c r="Z95" s="153"/>
      <c r="AA95" s="153"/>
      <c r="AB95" s="153"/>
      <c r="AC95" s="153"/>
      <c r="AD95" s="153"/>
      <c r="AE95" s="153"/>
    </row>
    <row r="96" spans="2:31" ht="12.75" outlineLevel="2">
      <c r="B96" s="166" t="s">
        <v>316</v>
      </c>
      <c r="C96" s="151" t="s">
        <v>506</v>
      </c>
      <c r="D96" s="320" t="s">
        <v>436</v>
      </c>
      <c r="E96" s="187">
        <v>318.0348982557596</v>
      </c>
      <c r="L96" s="153"/>
      <c r="M96" s="153"/>
      <c r="N96" s="153"/>
      <c r="O96" s="153"/>
      <c r="P96" s="153"/>
      <c r="Q96" s="153"/>
      <c r="R96" s="153"/>
      <c r="S96" s="153"/>
      <c r="T96" s="153"/>
      <c r="U96" s="153"/>
      <c r="V96" s="153"/>
      <c r="W96" s="153"/>
      <c r="X96" s="153"/>
      <c r="Y96" s="153"/>
      <c r="Z96" s="153"/>
      <c r="AA96" s="153"/>
      <c r="AB96" s="153"/>
      <c r="AC96" s="153"/>
      <c r="AD96" s="153"/>
      <c r="AE96" s="153"/>
    </row>
    <row r="97" spans="2:31" ht="25.5" outlineLevel="2">
      <c r="B97" s="166" t="s">
        <v>317</v>
      </c>
      <c r="C97" s="151" t="s">
        <v>507</v>
      </c>
      <c r="D97" s="320" t="s">
        <v>436</v>
      </c>
      <c r="E97" s="187">
        <f>'Average Cost'!E533</f>
        <v>4.485469531728036</v>
      </c>
      <c r="F97" s="146">
        <v>3</v>
      </c>
      <c r="G97" s="146">
        <f>E97*F97</f>
        <v>13.456408595184108</v>
      </c>
      <c r="H97" s="146">
        <v>3</v>
      </c>
      <c r="I97" s="146">
        <f>E97*H97</f>
        <v>13.456408595184108</v>
      </c>
      <c r="J97" s="146">
        <v>3</v>
      </c>
      <c r="K97" s="146">
        <f>E97*J97</f>
        <v>13.456408595184108</v>
      </c>
      <c r="L97" s="153"/>
      <c r="M97" s="153"/>
      <c r="N97" s="153"/>
      <c r="O97" s="153"/>
      <c r="P97" s="153"/>
      <c r="Q97" s="153"/>
      <c r="R97" s="153">
        <v>3</v>
      </c>
      <c r="S97" s="153">
        <f>E97*R97</f>
        <v>13.456408595184108</v>
      </c>
      <c r="T97" s="153"/>
      <c r="U97" s="153"/>
      <c r="V97" s="153"/>
      <c r="W97" s="153"/>
      <c r="X97" s="153"/>
      <c r="Y97" s="153"/>
      <c r="Z97" s="153"/>
      <c r="AA97" s="153"/>
      <c r="AB97" s="153"/>
      <c r="AC97" s="153"/>
      <c r="AD97" s="153"/>
      <c r="AE97" s="153"/>
    </row>
    <row r="98" spans="2:31" ht="25.5" outlineLevel="2">
      <c r="B98" s="166" t="s">
        <v>318</v>
      </c>
      <c r="C98" s="151" t="s">
        <v>508</v>
      </c>
      <c r="D98" s="320" t="s">
        <v>436</v>
      </c>
      <c r="E98" s="187">
        <f>'Average Cost'!E534</f>
        <v>4.485469531728036</v>
      </c>
      <c r="H98" s="146">
        <v>1</v>
      </c>
      <c r="I98" s="146">
        <f>E98*H98</f>
        <v>4.485469531728036</v>
      </c>
      <c r="J98" s="146">
        <v>2</v>
      </c>
      <c r="K98" s="146">
        <f>E98*J98</f>
        <v>8.970939063456072</v>
      </c>
      <c r="L98" s="153"/>
      <c r="M98" s="153"/>
      <c r="N98" s="153"/>
      <c r="O98" s="153"/>
      <c r="P98" s="153"/>
      <c r="Q98" s="153"/>
      <c r="R98" s="153"/>
      <c r="S98" s="153"/>
      <c r="T98" s="153"/>
      <c r="U98" s="153"/>
      <c r="V98" s="153"/>
      <c r="W98" s="153"/>
      <c r="X98" s="153"/>
      <c r="Y98" s="153"/>
      <c r="Z98" s="153">
        <v>1</v>
      </c>
      <c r="AA98" s="153">
        <f>E98*Z98</f>
        <v>4.485469531728036</v>
      </c>
      <c r="AB98" s="153"/>
      <c r="AC98" s="153"/>
      <c r="AD98" s="153"/>
      <c r="AE98" s="153"/>
    </row>
    <row r="99" spans="2:31" ht="12.75" outlineLevel="2">
      <c r="B99" s="166" t="s">
        <v>319</v>
      </c>
      <c r="C99" s="151" t="s">
        <v>509</v>
      </c>
      <c r="D99" s="320" t="s">
        <v>436</v>
      </c>
      <c r="E99" s="187">
        <f>'Average Cost'!E502</f>
        <v>10.423889462478773</v>
      </c>
      <c r="F99" s="146">
        <v>3</v>
      </c>
      <c r="G99" s="146">
        <f>E99*F99</f>
        <v>31.271668387436318</v>
      </c>
      <c r="H99" s="146">
        <v>3</v>
      </c>
      <c r="I99" s="146">
        <f>E99*H99</f>
        <v>31.271668387436318</v>
      </c>
      <c r="J99" s="148">
        <v>3</v>
      </c>
      <c r="K99" s="146">
        <f>E99*J99</f>
        <v>31.271668387436318</v>
      </c>
      <c r="L99" s="153"/>
      <c r="M99" s="153"/>
      <c r="N99" s="153"/>
      <c r="O99" s="153"/>
      <c r="P99" s="153"/>
      <c r="Q99" s="153"/>
      <c r="R99" s="153">
        <v>3</v>
      </c>
      <c r="S99" s="153">
        <f>E99*R99</f>
        <v>31.271668387436318</v>
      </c>
      <c r="T99" s="153"/>
      <c r="U99" s="153"/>
      <c r="V99" s="153"/>
      <c r="W99" s="153"/>
      <c r="X99" s="153"/>
      <c r="Y99" s="153"/>
      <c r="Z99" s="153"/>
      <c r="AA99" s="153"/>
      <c r="AB99" s="153"/>
      <c r="AC99" s="153"/>
      <c r="AD99" s="153"/>
      <c r="AE99" s="153"/>
    </row>
    <row r="100" spans="2:31" ht="12.75" outlineLevel="2">
      <c r="B100" s="166" t="s">
        <v>251</v>
      </c>
      <c r="C100" s="151" t="s">
        <v>510</v>
      </c>
      <c r="D100" s="320" t="s">
        <v>436</v>
      </c>
      <c r="E100" s="187">
        <f>'Average Cost'!E503</f>
        <v>10.423889462478773</v>
      </c>
      <c r="H100" s="146">
        <v>1</v>
      </c>
      <c r="I100" s="146">
        <f>E100*H100</f>
        <v>10.423889462478773</v>
      </c>
      <c r="J100" s="146">
        <v>2</v>
      </c>
      <c r="K100" s="146">
        <f>E100*J100</f>
        <v>20.847778924957545</v>
      </c>
      <c r="L100" s="153"/>
      <c r="M100" s="153"/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153"/>
      <c r="Y100" s="153"/>
      <c r="Z100" s="153"/>
      <c r="AA100" s="153"/>
      <c r="AB100" s="153"/>
      <c r="AC100" s="153"/>
      <c r="AD100" s="153"/>
      <c r="AE100" s="153"/>
    </row>
    <row r="101" spans="2:31" ht="12.75" outlineLevel="2">
      <c r="B101" s="166" t="s">
        <v>320</v>
      </c>
      <c r="C101" s="151" t="s">
        <v>511</v>
      </c>
      <c r="D101" s="320" t="s">
        <v>10</v>
      </c>
      <c r="E101" s="187">
        <f>'Average Cost'!E504</f>
        <v>1.0423889462478773</v>
      </c>
      <c r="F101" s="146">
        <v>2</v>
      </c>
      <c r="G101" s="146">
        <f>E101*F101</f>
        <v>2.0847778924957545</v>
      </c>
      <c r="H101" s="146">
        <v>2</v>
      </c>
      <c r="I101" s="146">
        <f>E101*H101</f>
        <v>2.0847778924957545</v>
      </c>
      <c r="J101" s="146">
        <v>4</v>
      </c>
      <c r="K101" s="146">
        <f>E101*J101</f>
        <v>4.169555784991509</v>
      </c>
      <c r="L101" s="153"/>
      <c r="M101" s="153"/>
      <c r="N101" s="153"/>
      <c r="O101" s="153"/>
      <c r="P101" s="153"/>
      <c r="Q101" s="153"/>
      <c r="R101" s="153">
        <v>2</v>
      </c>
      <c r="S101" s="153">
        <f>E101*R101</f>
        <v>2.0847778924957545</v>
      </c>
      <c r="T101" s="153"/>
      <c r="U101" s="153"/>
      <c r="V101" s="153"/>
      <c r="W101" s="153"/>
      <c r="X101" s="153"/>
      <c r="Y101" s="153"/>
      <c r="Z101" s="153"/>
      <c r="AA101" s="153"/>
      <c r="AB101" s="153"/>
      <c r="AC101" s="153"/>
      <c r="AD101" s="153"/>
      <c r="AE101" s="153"/>
    </row>
    <row r="102" spans="2:33" ht="12.75" outlineLevel="1">
      <c r="B102" s="167"/>
      <c r="C102" s="145" t="s">
        <v>512</v>
      </c>
      <c r="D102" s="312"/>
      <c r="E102" s="144"/>
      <c r="F102" s="144"/>
      <c r="G102" s="144">
        <f>SUM(G93:G101)</f>
        <v>1465.409692060731</v>
      </c>
      <c r="H102" s="144"/>
      <c r="I102" s="144">
        <f>SUM(I93:I101)</f>
        <v>1840.7097876524701</v>
      </c>
      <c r="J102" s="144"/>
      <c r="K102" s="144">
        <f>SUM(K93:K101)</f>
        <v>2230.970946078512</v>
      </c>
      <c r="L102" s="144"/>
      <c r="M102" s="144">
        <f>SUM(M93:M101)</f>
        <v>0</v>
      </c>
      <c r="N102" s="144"/>
      <c r="O102" s="144">
        <f>SUM(O93:O101)</f>
        <v>0</v>
      </c>
      <c r="P102" s="144"/>
      <c r="Q102" s="144">
        <f>SUM(Q93:Q101)</f>
        <v>0</v>
      </c>
      <c r="R102" s="144"/>
      <c r="S102" s="144">
        <f>SUM(S93:S101)</f>
        <v>1465.409692060731</v>
      </c>
      <c r="T102" s="144"/>
      <c r="U102" s="144">
        <f>SUM(U93:U101)</f>
        <v>0</v>
      </c>
      <c r="V102" s="144"/>
      <c r="W102" s="144">
        <f>SUM(W93:W101)</f>
        <v>0</v>
      </c>
      <c r="X102" s="144"/>
      <c r="Y102" s="144">
        <f>SUM(Y93:Y101)</f>
        <v>0</v>
      </c>
      <c r="Z102" s="144"/>
      <c r="AA102" s="144">
        <f>SUM(AA93:AA101)</f>
        <v>371.3143486001636</v>
      </c>
      <c r="AB102" s="144"/>
      <c r="AC102" s="144">
        <f>SUM(AC93:AC101)</f>
        <v>0</v>
      </c>
      <c r="AD102" s="144"/>
      <c r="AE102" s="144">
        <f>SUM(AE93:AE101)</f>
        <v>0</v>
      </c>
      <c r="AF102" s="144">
        <f>SUM(AF93:AF101)</f>
        <v>0</v>
      </c>
      <c r="AG102" s="144">
        <f>SUM(AG93:AG101)</f>
        <v>0</v>
      </c>
    </row>
    <row r="103" spans="2:33" ht="12.75">
      <c r="B103" s="293"/>
      <c r="C103" s="294" t="s">
        <v>767</v>
      </c>
      <c r="D103" s="315"/>
      <c r="E103" s="295"/>
      <c r="F103" s="295"/>
      <c r="G103" s="295">
        <f>G102+G90</f>
        <v>5863.795532866672</v>
      </c>
      <c r="H103" s="295"/>
      <c r="I103" s="295">
        <f>I102+I90</f>
        <v>4283.7901937501465</v>
      </c>
      <c r="J103" s="295"/>
      <c r="K103" s="295">
        <f>K102+K90</f>
        <v>6230.291494243127</v>
      </c>
      <c r="L103" s="295"/>
      <c r="M103" s="295">
        <f>M102+M90</f>
        <v>1556.240142066938</v>
      </c>
      <c r="N103" s="295"/>
      <c r="O103" s="295">
        <f>O102+O90</f>
        <v>0</v>
      </c>
      <c r="P103" s="295"/>
      <c r="Q103" s="295">
        <f>Q102+Q90</f>
        <v>0</v>
      </c>
      <c r="R103" s="295"/>
      <c r="S103" s="295">
        <f>S102+S90</f>
        <v>1465.409692060731</v>
      </c>
      <c r="T103" s="295"/>
      <c r="U103" s="295">
        <f>U102+U90</f>
        <v>1555.050142066938</v>
      </c>
      <c r="V103" s="295"/>
      <c r="W103" s="295">
        <f>W102+W90</f>
        <v>397.7900506618935</v>
      </c>
      <c r="X103" s="295"/>
      <c r="Y103" s="295">
        <f>Y102+Y90</f>
        <v>0</v>
      </c>
      <c r="Z103" s="295"/>
      <c r="AA103" s="295">
        <f>AA102+AA90</f>
        <v>371.3143486001636</v>
      </c>
      <c r="AB103" s="295"/>
      <c r="AC103" s="295">
        <f>AC102+AC90</f>
        <v>399.0652926413268</v>
      </c>
      <c r="AD103" s="295"/>
      <c r="AE103" s="295">
        <f>AE102+AE90</f>
        <v>0</v>
      </c>
      <c r="AF103" s="295">
        <f>AF102+AF90</f>
        <v>0</v>
      </c>
      <c r="AG103" s="295">
        <f>AG102+AG90</f>
        <v>0</v>
      </c>
    </row>
    <row r="104" spans="2:31" ht="12.75">
      <c r="B104" s="168"/>
      <c r="C104" s="135"/>
      <c r="F104" s="154"/>
      <c r="G104" s="154"/>
      <c r="H104" s="154"/>
      <c r="I104" s="154"/>
      <c r="J104" s="154"/>
      <c r="K104" s="337"/>
      <c r="L104" s="154"/>
      <c r="M104" s="154"/>
      <c r="N104" s="154"/>
      <c r="O104" s="154"/>
      <c r="P104" s="154"/>
      <c r="Q104" s="154"/>
      <c r="R104" s="154"/>
      <c r="S104" s="154"/>
      <c r="T104" s="154"/>
      <c r="U104" s="154"/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/>
    </row>
    <row r="105" spans="2:31" ht="15.75">
      <c r="B105" s="90">
        <v>4</v>
      </c>
      <c r="C105" s="4" t="s">
        <v>513</v>
      </c>
      <c r="L105" s="153"/>
      <c r="M105" s="153"/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  <c r="Y105" s="153"/>
      <c r="Z105" s="153"/>
      <c r="AA105" s="153"/>
      <c r="AB105" s="153"/>
      <c r="AC105" s="153"/>
      <c r="AD105" s="153"/>
      <c r="AE105" s="153"/>
    </row>
    <row r="106" spans="2:31" ht="14.25" outlineLevel="1">
      <c r="B106" s="184" t="s">
        <v>386</v>
      </c>
      <c r="C106" s="5" t="s">
        <v>514</v>
      </c>
      <c r="D106" s="310" t="s">
        <v>515</v>
      </c>
      <c r="L106" s="153"/>
      <c r="M106" s="153"/>
      <c r="N106" s="153"/>
      <c r="O106" s="153"/>
      <c r="P106" s="153"/>
      <c r="Q106" s="153"/>
      <c r="R106" s="153"/>
      <c r="S106" s="153"/>
      <c r="T106" s="153"/>
      <c r="U106" s="153"/>
      <c r="V106" s="153"/>
      <c r="W106" s="153"/>
      <c r="X106" s="153"/>
      <c r="Y106" s="153"/>
      <c r="Z106" s="153"/>
      <c r="AA106" s="153"/>
      <c r="AB106" s="153"/>
      <c r="AC106" s="153"/>
      <c r="AD106" s="153"/>
      <c r="AE106" s="153"/>
    </row>
    <row r="107" spans="2:31" ht="12.75" outlineLevel="2">
      <c r="B107" s="166" t="s">
        <v>312</v>
      </c>
      <c r="C107" s="151" t="s">
        <v>841</v>
      </c>
      <c r="D107" s="320" t="s">
        <v>10</v>
      </c>
      <c r="E107" s="187">
        <f>'Average Cost'!E29</f>
        <v>217.8318393176793</v>
      </c>
      <c r="F107" s="146">
        <v>4</v>
      </c>
      <c r="G107" s="146">
        <f aca="true" t="shared" si="13" ref="G107:G114">E107*F107</f>
        <v>871.3273572707172</v>
      </c>
      <c r="H107" s="146">
        <v>4</v>
      </c>
      <c r="I107" s="146">
        <f aca="true" t="shared" si="14" ref="I107:I114">E107*H107</f>
        <v>871.3273572707172</v>
      </c>
      <c r="J107" s="146">
        <v>8</v>
      </c>
      <c r="K107" s="146">
        <f aca="true" t="shared" si="15" ref="K107:K114">E107*J107</f>
        <v>1742.6547145414345</v>
      </c>
      <c r="L107" s="153">
        <v>2</v>
      </c>
      <c r="M107" s="153">
        <f>E107*L107</f>
        <v>435.6636786353586</v>
      </c>
      <c r="N107" s="153">
        <v>2</v>
      </c>
      <c r="O107" s="153">
        <f>E107*N107</f>
        <v>435.6636786353586</v>
      </c>
      <c r="P107" s="153">
        <v>2</v>
      </c>
      <c r="Q107" s="153">
        <f>E107*P107</f>
        <v>435.6636786353586</v>
      </c>
      <c r="R107" s="153"/>
      <c r="S107" s="153"/>
      <c r="T107" s="153"/>
      <c r="U107" s="153"/>
      <c r="V107" s="153"/>
      <c r="W107" s="153"/>
      <c r="X107" s="153"/>
      <c r="Y107" s="153"/>
      <c r="Z107" s="153"/>
      <c r="AA107" s="153"/>
      <c r="AB107" s="153"/>
      <c r="AC107" s="153"/>
      <c r="AD107" s="153"/>
      <c r="AE107" s="153"/>
    </row>
    <row r="108" spans="2:31" ht="25.5" outlineLevel="2">
      <c r="B108" s="166" t="s">
        <v>313</v>
      </c>
      <c r="C108" s="151" t="s">
        <v>838</v>
      </c>
      <c r="D108" s="320" t="s">
        <v>10</v>
      </c>
      <c r="E108" s="187">
        <f>'Average Cost'!E30</f>
        <v>171.14216300095742</v>
      </c>
      <c r="F108" s="146">
        <v>5</v>
      </c>
      <c r="G108" s="146">
        <f t="shared" si="13"/>
        <v>855.7108150047872</v>
      </c>
      <c r="H108" s="146">
        <v>4</v>
      </c>
      <c r="I108" s="146">
        <f t="shared" si="14"/>
        <v>684.5686520038297</v>
      </c>
      <c r="J108" s="146">
        <v>3</v>
      </c>
      <c r="K108" s="146">
        <f t="shared" si="15"/>
        <v>513.4264890028722</v>
      </c>
      <c r="L108" s="153"/>
      <c r="M108" s="153"/>
      <c r="N108" s="153"/>
      <c r="O108" s="153"/>
      <c r="P108" s="153"/>
      <c r="Q108" s="153"/>
      <c r="R108" s="153">
        <v>2</v>
      </c>
      <c r="S108" s="153">
        <f>E108*R108</f>
        <v>342.28432600191485</v>
      </c>
      <c r="T108" s="153"/>
      <c r="U108" s="153"/>
      <c r="V108" s="153"/>
      <c r="W108" s="153"/>
      <c r="X108" s="153"/>
      <c r="Y108" s="153"/>
      <c r="Z108" s="153"/>
      <c r="AA108" s="153"/>
      <c r="AB108" s="153"/>
      <c r="AC108" s="153"/>
      <c r="AD108" s="153"/>
      <c r="AE108" s="153"/>
    </row>
    <row r="109" spans="2:31" ht="12.75" outlineLevel="2">
      <c r="B109" s="166" t="s">
        <v>314</v>
      </c>
      <c r="C109" s="151" t="s">
        <v>839</v>
      </c>
      <c r="D109" s="320" t="s">
        <v>10</v>
      </c>
      <c r="E109" s="187">
        <f>'Average Cost'!E31</f>
        <v>33.608484296312845</v>
      </c>
      <c r="F109" s="146">
        <v>27</v>
      </c>
      <c r="G109" s="146">
        <f t="shared" si="13"/>
        <v>907.4290760004468</v>
      </c>
      <c r="H109" s="146">
        <v>24</v>
      </c>
      <c r="I109" s="146">
        <f t="shared" si="14"/>
        <v>806.6036231115083</v>
      </c>
      <c r="J109" s="146">
        <v>33</v>
      </c>
      <c r="K109" s="146">
        <f t="shared" si="15"/>
        <v>1109.0799817783238</v>
      </c>
      <c r="L109" s="153">
        <v>6</v>
      </c>
      <c r="M109" s="153">
        <f aca="true" t="shared" si="16" ref="M109:M114">E109*L109</f>
        <v>201.65090577787709</v>
      </c>
      <c r="N109" s="153">
        <v>6</v>
      </c>
      <c r="O109" s="153">
        <f>E109*N109</f>
        <v>201.65090577787709</v>
      </c>
      <c r="P109" s="153">
        <v>3</v>
      </c>
      <c r="Q109" s="153">
        <f>E109*P109</f>
        <v>100.82545288893854</v>
      </c>
      <c r="R109" s="153">
        <v>6</v>
      </c>
      <c r="S109" s="153">
        <f>E109*R109</f>
        <v>201.65090577787709</v>
      </c>
      <c r="T109" s="153"/>
      <c r="U109" s="153"/>
      <c r="V109" s="153"/>
      <c r="W109" s="153"/>
      <c r="X109" s="153"/>
      <c r="Y109" s="153"/>
      <c r="Z109" s="153"/>
      <c r="AA109" s="153"/>
      <c r="AB109" s="153"/>
      <c r="AC109" s="153"/>
      <c r="AD109" s="153"/>
      <c r="AE109" s="153"/>
    </row>
    <row r="110" spans="2:31" ht="12.75" outlineLevel="2">
      <c r="B110" s="166" t="s">
        <v>315</v>
      </c>
      <c r="C110" s="151" t="s">
        <v>840</v>
      </c>
      <c r="D110" s="320" t="s">
        <v>10</v>
      </c>
      <c r="E110" s="187">
        <f>'Average Cost'!E32</f>
        <v>18.302303460799546</v>
      </c>
      <c r="F110" s="146">
        <v>12</v>
      </c>
      <c r="G110" s="146">
        <f t="shared" si="13"/>
        <v>219.62764152959454</v>
      </c>
      <c r="H110" s="146">
        <v>12</v>
      </c>
      <c r="I110" s="146">
        <f t="shared" si="14"/>
        <v>219.62764152959454</v>
      </c>
      <c r="J110" s="146">
        <v>18</v>
      </c>
      <c r="K110" s="146">
        <f t="shared" si="15"/>
        <v>329.44146229439184</v>
      </c>
      <c r="L110" s="153">
        <v>3</v>
      </c>
      <c r="M110" s="153">
        <f t="shared" si="16"/>
        <v>54.906910382398635</v>
      </c>
      <c r="N110" s="153">
        <v>3</v>
      </c>
      <c r="O110" s="153">
        <f>E110*N110</f>
        <v>54.906910382398635</v>
      </c>
      <c r="P110" s="153"/>
      <c r="Q110" s="153"/>
      <c r="R110" s="153"/>
      <c r="S110" s="153"/>
      <c r="T110" s="153"/>
      <c r="U110" s="153"/>
      <c r="V110" s="153"/>
      <c r="W110" s="153"/>
      <c r="X110" s="153"/>
      <c r="Y110" s="153"/>
      <c r="Z110" s="153"/>
      <c r="AA110" s="153"/>
      <c r="AB110" s="153"/>
      <c r="AC110" s="153"/>
      <c r="AD110" s="153"/>
      <c r="AE110" s="153"/>
    </row>
    <row r="111" spans="2:31" ht="16.5" customHeight="1" outlineLevel="2">
      <c r="B111" s="166" t="s">
        <v>316</v>
      </c>
      <c r="C111" s="151" t="s">
        <v>516</v>
      </c>
      <c r="D111" s="320" t="s">
        <v>10</v>
      </c>
      <c r="E111" s="187">
        <f>'Average Cost'!E33</f>
        <v>32.96053346108935</v>
      </c>
      <c r="F111" s="146">
        <v>14</v>
      </c>
      <c r="G111" s="146">
        <f t="shared" si="13"/>
        <v>461.4474684552509</v>
      </c>
      <c r="H111" s="146">
        <v>13</v>
      </c>
      <c r="I111" s="146">
        <f t="shared" si="14"/>
        <v>428.4869349941615</v>
      </c>
      <c r="J111" s="146">
        <v>19</v>
      </c>
      <c r="K111" s="146">
        <f t="shared" si="15"/>
        <v>626.2501357606976</v>
      </c>
      <c r="L111" s="153">
        <v>5</v>
      </c>
      <c r="M111" s="153">
        <f t="shared" si="16"/>
        <v>164.80266730544673</v>
      </c>
      <c r="N111" s="153">
        <v>4</v>
      </c>
      <c r="O111" s="153">
        <f>E111*N111</f>
        <v>131.8421338443574</v>
      </c>
      <c r="P111" s="153">
        <v>3</v>
      </c>
      <c r="Q111" s="153">
        <f>E111*P111</f>
        <v>98.88160038326805</v>
      </c>
      <c r="R111" s="153">
        <v>3</v>
      </c>
      <c r="S111" s="153">
        <f>E111*R111</f>
        <v>98.88160038326805</v>
      </c>
      <c r="T111" s="153"/>
      <c r="U111" s="153"/>
      <c r="V111" s="153"/>
      <c r="W111" s="153"/>
      <c r="X111" s="153"/>
      <c r="Y111" s="153"/>
      <c r="Z111" s="153"/>
      <c r="AA111" s="153"/>
      <c r="AB111" s="153"/>
      <c r="AC111" s="153"/>
      <c r="AD111" s="153"/>
      <c r="AE111" s="153"/>
    </row>
    <row r="112" spans="2:31" ht="17.25" customHeight="1" outlineLevel="2">
      <c r="B112" s="166" t="s">
        <v>317</v>
      </c>
      <c r="C112" s="151" t="s">
        <v>517</v>
      </c>
      <c r="D112" s="320" t="s">
        <v>10</v>
      </c>
      <c r="E112" s="187">
        <f>'Average Cost'!E34</f>
        <v>39.8505248094431</v>
      </c>
      <c r="F112" s="146">
        <v>6</v>
      </c>
      <c r="G112" s="146">
        <f t="shared" si="13"/>
        <v>239.1031488566586</v>
      </c>
      <c r="H112" s="146">
        <v>5</v>
      </c>
      <c r="I112" s="146">
        <f t="shared" si="14"/>
        <v>199.2526240472155</v>
      </c>
      <c r="J112" s="146">
        <v>7</v>
      </c>
      <c r="K112" s="146">
        <f t="shared" si="15"/>
        <v>278.95367366610174</v>
      </c>
      <c r="L112" s="153">
        <v>1</v>
      </c>
      <c r="M112" s="153">
        <f t="shared" si="16"/>
        <v>39.8505248094431</v>
      </c>
      <c r="N112" s="153">
        <v>1</v>
      </c>
      <c r="O112" s="153">
        <f>E112*N112</f>
        <v>39.8505248094431</v>
      </c>
      <c r="P112" s="153">
        <v>1</v>
      </c>
      <c r="Q112" s="153">
        <f>E112*P112</f>
        <v>39.8505248094431</v>
      </c>
      <c r="R112" s="153">
        <v>1</v>
      </c>
      <c r="S112" s="153">
        <f>E112*R112</f>
        <v>39.8505248094431</v>
      </c>
      <c r="T112" s="153"/>
      <c r="U112" s="153"/>
      <c r="V112" s="153"/>
      <c r="W112" s="153"/>
      <c r="X112" s="153"/>
      <c r="Y112" s="153"/>
      <c r="Z112" s="153"/>
      <c r="AA112" s="153"/>
      <c r="AB112" s="153"/>
      <c r="AC112" s="153"/>
      <c r="AD112" s="153"/>
      <c r="AE112" s="153"/>
    </row>
    <row r="113" spans="2:31" ht="16.5" customHeight="1" outlineLevel="2">
      <c r="B113" s="166" t="s">
        <v>318</v>
      </c>
      <c r="C113" s="151" t="s">
        <v>781</v>
      </c>
      <c r="D113" s="320" t="s">
        <v>10</v>
      </c>
      <c r="E113" s="187">
        <f>'Average Cost'!E35</f>
        <v>10.888095066015588</v>
      </c>
      <c r="F113" s="146">
        <v>20</v>
      </c>
      <c r="G113" s="146">
        <f t="shared" si="13"/>
        <v>217.76190132031175</v>
      </c>
      <c r="H113" s="146">
        <v>14</v>
      </c>
      <c r="I113" s="146">
        <f t="shared" si="14"/>
        <v>152.43333092421824</v>
      </c>
      <c r="J113" s="146">
        <v>17</v>
      </c>
      <c r="K113" s="146">
        <f t="shared" si="15"/>
        <v>185.09761612226498</v>
      </c>
      <c r="L113" s="153">
        <v>3</v>
      </c>
      <c r="M113" s="153">
        <f t="shared" si="16"/>
        <v>32.66428519804676</v>
      </c>
      <c r="N113" s="153"/>
      <c r="O113" s="153"/>
      <c r="P113" s="153">
        <v>3</v>
      </c>
      <c r="Q113" s="153">
        <f>E113*P113</f>
        <v>32.66428519804676</v>
      </c>
      <c r="R113" s="153">
        <v>3</v>
      </c>
      <c r="S113" s="153">
        <f>E113*R113</f>
        <v>32.66428519804676</v>
      </c>
      <c r="T113" s="153">
        <v>3</v>
      </c>
      <c r="U113" s="153">
        <f>E113*T113</f>
        <v>32.66428519804676</v>
      </c>
      <c r="V113" s="153"/>
      <c r="W113" s="153"/>
      <c r="X113" s="153"/>
      <c r="Y113" s="153"/>
      <c r="Z113" s="153"/>
      <c r="AA113" s="153"/>
      <c r="AB113" s="153"/>
      <c r="AC113" s="153"/>
      <c r="AD113" s="153"/>
      <c r="AE113" s="153"/>
    </row>
    <row r="114" spans="2:31" ht="12.75" outlineLevel="2">
      <c r="B114" s="166" t="s">
        <v>319</v>
      </c>
      <c r="C114" s="151" t="s">
        <v>842</v>
      </c>
      <c r="D114" s="320" t="s">
        <v>10</v>
      </c>
      <c r="E114" s="187">
        <f>'Average Cost'!E37</f>
        <v>10.957090853307228</v>
      </c>
      <c r="F114" s="146">
        <v>24</v>
      </c>
      <c r="G114" s="146">
        <f t="shared" si="13"/>
        <v>262.9701804793735</v>
      </c>
      <c r="H114" s="146">
        <v>18</v>
      </c>
      <c r="I114" s="146">
        <f t="shared" si="14"/>
        <v>197.2276353595301</v>
      </c>
      <c r="J114" s="146">
        <v>27</v>
      </c>
      <c r="K114" s="146">
        <f t="shared" si="15"/>
        <v>295.8414530392952</v>
      </c>
      <c r="L114" s="153">
        <v>6</v>
      </c>
      <c r="M114" s="153">
        <f t="shared" si="16"/>
        <v>65.74254511984337</v>
      </c>
      <c r="N114" s="153">
        <v>3</v>
      </c>
      <c r="O114" s="153">
        <f>E114*N114</f>
        <v>32.871272559921685</v>
      </c>
      <c r="P114" s="153">
        <v>3</v>
      </c>
      <c r="Q114" s="153">
        <f>E114*P114</f>
        <v>32.871272559921685</v>
      </c>
      <c r="R114" s="153">
        <v>3</v>
      </c>
      <c r="S114" s="153">
        <f>E114*R114</f>
        <v>32.871272559921685</v>
      </c>
      <c r="T114" s="153">
        <v>3</v>
      </c>
      <c r="U114" s="153">
        <f>E114*T114</f>
        <v>32.871272559921685</v>
      </c>
      <c r="V114" s="153"/>
      <c r="W114" s="153"/>
      <c r="X114" s="153"/>
      <c r="Y114" s="153"/>
      <c r="Z114" s="153"/>
      <c r="AA114" s="153"/>
      <c r="AB114" s="153"/>
      <c r="AC114" s="153"/>
      <c r="AD114" s="153"/>
      <c r="AE114" s="153"/>
    </row>
    <row r="115" spans="2:33" ht="12.75" outlineLevel="1">
      <c r="B115" s="167"/>
      <c r="C115" s="145" t="s">
        <v>518</v>
      </c>
      <c r="D115" s="312"/>
      <c r="E115" s="144"/>
      <c r="F115" s="144"/>
      <c r="G115" s="144">
        <f>SUM(G107:G114)</f>
        <v>4035.3775889171407</v>
      </c>
      <c r="H115" s="144"/>
      <c r="I115" s="144">
        <f>SUM(I107:I114)</f>
        <v>3559.5277992407755</v>
      </c>
      <c r="J115" s="144"/>
      <c r="K115" s="144">
        <f>SUM(K107:K114)</f>
        <v>5080.745526205383</v>
      </c>
      <c r="L115" s="144"/>
      <c r="M115" s="144">
        <f>SUM(M107:M114)</f>
        <v>995.2815172284144</v>
      </c>
      <c r="N115" s="144"/>
      <c r="O115" s="144">
        <f>SUM(O107:O114)</f>
        <v>896.7854260093565</v>
      </c>
      <c r="P115" s="144"/>
      <c r="Q115" s="144">
        <f>SUM(Q107:Q114)</f>
        <v>740.7568144749766</v>
      </c>
      <c r="R115" s="144"/>
      <c r="S115" s="144">
        <f>SUM(S107:S114)</f>
        <v>748.2029147304714</v>
      </c>
      <c r="T115" s="144"/>
      <c r="U115" s="144">
        <f>SUM(U107:U114)</f>
        <v>65.53555775796845</v>
      </c>
      <c r="V115" s="144"/>
      <c r="W115" s="144">
        <f>SUM(W107:W114)</f>
        <v>0</v>
      </c>
      <c r="X115" s="144"/>
      <c r="Y115" s="144">
        <f>SUM(Y107:Y114)</f>
        <v>0</v>
      </c>
      <c r="Z115" s="144"/>
      <c r="AA115" s="144">
        <f>SUM(AA107:AA114)</f>
        <v>0</v>
      </c>
      <c r="AB115" s="144"/>
      <c r="AC115" s="144">
        <f>SUM(AC107:AC114)</f>
        <v>0</v>
      </c>
      <c r="AD115" s="144"/>
      <c r="AE115" s="144">
        <f>SUM(AE107:AE114)</f>
        <v>0</v>
      </c>
      <c r="AF115" s="144">
        <f>SUM(AF107:AF114)</f>
        <v>0</v>
      </c>
      <c r="AG115" s="144">
        <f>SUM(AG107:AG114)</f>
        <v>0</v>
      </c>
    </row>
    <row r="116" spans="2:31" ht="12.75" outlineLevel="1">
      <c r="B116" s="283" t="s">
        <v>519</v>
      </c>
      <c r="C116" s="284" t="s">
        <v>520</v>
      </c>
      <c r="K116" s="337"/>
      <c r="L116" s="153"/>
      <c r="M116" s="153"/>
      <c r="N116" s="153"/>
      <c r="O116" s="153"/>
      <c r="P116" s="153"/>
      <c r="Q116" s="153"/>
      <c r="R116" s="153"/>
      <c r="S116" s="153"/>
      <c r="T116" s="153"/>
      <c r="U116" s="153"/>
      <c r="V116" s="153"/>
      <c r="W116" s="153"/>
      <c r="X116" s="153"/>
      <c r="Y116" s="153"/>
      <c r="Z116" s="153"/>
      <c r="AA116" s="153"/>
      <c r="AB116" s="153"/>
      <c r="AC116" s="153"/>
      <c r="AD116" s="153"/>
      <c r="AE116" s="153"/>
    </row>
    <row r="117" spans="2:31" ht="12.75" outlineLevel="2">
      <c r="B117" s="166" t="s">
        <v>312</v>
      </c>
      <c r="C117" s="151" t="s">
        <v>45</v>
      </c>
      <c r="D117" s="320" t="s">
        <v>10</v>
      </c>
      <c r="E117" s="187">
        <f>'Average Cost'!E40</f>
        <v>5.578151999999999</v>
      </c>
      <c r="F117" s="146">
        <v>4</v>
      </c>
      <c r="G117" s="146">
        <f aca="true" t="shared" si="17" ref="G117:G122">E117*F117</f>
        <v>22.312607999999997</v>
      </c>
      <c r="H117" s="146">
        <v>4</v>
      </c>
      <c r="I117" s="146">
        <f aca="true" t="shared" si="18" ref="I117:I122">E117*H117</f>
        <v>22.312607999999997</v>
      </c>
      <c r="J117" s="146">
        <v>8</v>
      </c>
      <c r="K117" s="146">
        <f aca="true" t="shared" si="19" ref="K117:K122">E117*J117</f>
        <v>44.625215999999995</v>
      </c>
      <c r="L117" s="153">
        <v>2</v>
      </c>
      <c r="M117" s="153">
        <f>E117*L117</f>
        <v>11.156303999999999</v>
      </c>
      <c r="N117" s="153">
        <v>2</v>
      </c>
      <c r="O117" s="153">
        <f>E117*N117</f>
        <v>11.156303999999999</v>
      </c>
      <c r="P117" s="153"/>
      <c r="Q117" s="153"/>
      <c r="R117" s="153"/>
      <c r="S117" s="153"/>
      <c r="T117" s="153"/>
      <c r="U117" s="153"/>
      <c r="V117" s="153"/>
      <c r="W117" s="153"/>
      <c r="X117" s="153"/>
      <c r="Y117" s="153"/>
      <c r="Z117" s="153"/>
      <c r="AA117" s="153"/>
      <c r="AB117" s="153"/>
      <c r="AC117" s="153"/>
      <c r="AD117" s="153"/>
      <c r="AE117" s="153"/>
    </row>
    <row r="118" spans="2:31" ht="12.75" outlineLevel="2">
      <c r="B118" s="166" t="s">
        <v>313</v>
      </c>
      <c r="C118" s="151" t="s">
        <v>46</v>
      </c>
      <c r="D118" s="320" t="s">
        <v>10</v>
      </c>
      <c r="E118" s="187">
        <f>'Average Cost'!E41</f>
        <v>5.4699393333333335</v>
      </c>
      <c r="F118" s="146">
        <v>5</v>
      </c>
      <c r="G118" s="146">
        <f t="shared" si="17"/>
        <v>27.349696666666667</v>
      </c>
      <c r="H118" s="146">
        <v>4</v>
      </c>
      <c r="I118" s="146">
        <f t="shared" si="18"/>
        <v>21.879757333333334</v>
      </c>
      <c r="J118" s="146">
        <v>3</v>
      </c>
      <c r="K118" s="146">
        <f t="shared" si="19"/>
        <v>16.409818</v>
      </c>
      <c r="L118" s="153"/>
      <c r="M118" s="153"/>
      <c r="N118" s="153"/>
      <c r="O118" s="153">
        <f>E118*N118</f>
        <v>0</v>
      </c>
      <c r="P118" s="153">
        <v>2</v>
      </c>
      <c r="Q118" s="153">
        <f>E118*P118</f>
        <v>10.939878666666667</v>
      </c>
      <c r="R118" s="153">
        <v>2</v>
      </c>
      <c r="S118" s="153">
        <f>E118*R118</f>
        <v>10.939878666666667</v>
      </c>
      <c r="T118" s="153"/>
      <c r="U118" s="153"/>
      <c r="V118" s="153"/>
      <c r="W118" s="153"/>
      <c r="X118" s="153"/>
      <c r="Y118" s="153"/>
      <c r="Z118" s="153"/>
      <c r="AA118" s="153"/>
      <c r="AB118" s="153"/>
      <c r="AC118" s="153"/>
      <c r="AD118" s="153"/>
      <c r="AE118" s="153"/>
    </row>
    <row r="119" spans="2:31" ht="12.75" outlineLevel="2">
      <c r="B119" s="166" t="s">
        <v>314</v>
      </c>
      <c r="C119" s="151" t="s">
        <v>47</v>
      </c>
      <c r="D119" s="320" t="s">
        <v>10</v>
      </c>
      <c r="E119" s="187">
        <f>'Average Cost'!E42</f>
        <v>26.32553115</v>
      </c>
      <c r="F119" s="146">
        <v>2</v>
      </c>
      <c r="G119" s="146">
        <f t="shared" si="17"/>
        <v>52.6510623</v>
      </c>
      <c r="H119" s="146">
        <v>2</v>
      </c>
      <c r="I119" s="146">
        <f t="shared" si="18"/>
        <v>52.6510623</v>
      </c>
      <c r="J119" s="146">
        <v>4</v>
      </c>
      <c r="K119" s="146">
        <f t="shared" si="19"/>
        <v>105.3021246</v>
      </c>
      <c r="L119" s="153">
        <v>1</v>
      </c>
      <c r="M119" s="153">
        <f>E119*L119</f>
        <v>26.32553115</v>
      </c>
      <c r="N119" s="153">
        <v>1</v>
      </c>
      <c r="O119" s="153">
        <f>E119*N119</f>
        <v>26.32553115</v>
      </c>
      <c r="P119" s="153"/>
      <c r="Q119" s="153"/>
      <c r="R119" s="153"/>
      <c r="S119" s="153"/>
      <c r="T119" s="153"/>
      <c r="U119" s="153"/>
      <c r="V119" s="153"/>
      <c r="W119" s="153"/>
      <c r="X119" s="153"/>
      <c r="Y119" s="153"/>
      <c r="Z119" s="153"/>
      <c r="AA119" s="153"/>
      <c r="AB119" s="153"/>
      <c r="AC119" s="153"/>
      <c r="AD119" s="153"/>
      <c r="AE119" s="153"/>
    </row>
    <row r="120" spans="2:31" ht="25.5" outlineLevel="2">
      <c r="B120" s="166" t="s">
        <v>315</v>
      </c>
      <c r="C120" s="151" t="s">
        <v>521</v>
      </c>
      <c r="D120" s="320" t="s">
        <v>522</v>
      </c>
      <c r="E120" s="187">
        <f>'Average Cost'!E43</f>
        <v>15.285683878333336</v>
      </c>
      <c r="F120" s="146">
        <v>3</v>
      </c>
      <c r="G120" s="146">
        <f t="shared" si="17"/>
        <v>45.857051635000005</v>
      </c>
      <c r="H120" s="146">
        <v>2</v>
      </c>
      <c r="I120" s="146">
        <f t="shared" si="18"/>
        <v>30.57136775666667</v>
      </c>
      <c r="J120" s="146">
        <v>2</v>
      </c>
      <c r="K120" s="146">
        <f t="shared" si="19"/>
        <v>30.57136775666667</v>
      </c>
      <c r="L120" s="153"/>
      <c r="M120" s="153"/>
      <c r="N120" s="153"/>
      <c r="O120" s="153"/>
      <c r="P120" s="153">
        <v>1</v>
      </c>
      <c r="Q120" s="153">
        <f>E120*P120</f>
        <v>15.285683878333336</v>
      </c>
      <c r="R120" s="153"/>
      <c r="S120" s="153"/>
      <c r="T120" s="153"/>
      <c r="U120" s="153"/>
      <c r="V120" s="153"/>
      <c r="W120" s="153"/>
      <c r="X120" s="153"/>
      <c r="Y120" s="153"/>
      <c r="Z120" s="153"/>
      <c r="AA120" s="153"/>
      <c r="AB120" s="153"/>
      <c r="AC120" s="153"/>
      <c r="AD120" s="153"/>
      <c r="AE120" s="153"/>
    </row>
    <row r="121" spans="2:31" ht="12.75" outlineLevel="2">
      <c r="B121" s="166" t="s">
        <v>316</v>
      </c>
      <c r="C121" s="151" t="s">
        <v>49</v>
      </c>
      <c r="D121" s="320" t="s">
        <v>10</v>
      </c>
      <c r="E121" s="187">
        <f>'Average Cost'!E44</f>
        <v>12.163423099999997</v>
      </c>
      <c r="F121" s="146">
        <v>3</v>
      </c>
      <c r="G121" s="146">
        <f t="shared" si="17"/>
        <v>36.490269299999994</v>
      </c>
      <c r="H121" s="146">
        <v>2</v>
      </c>
      <c r="I121" s="146">
        <f t="shared" si="18"/>
        <v>24.326846199999995</v>
      </c>
      <c r="J121" s="148">
        <v>3</v>
      </c>
      <c r="K121" s="146">
        <f t="shared" si="19"/>
        <v>36.490269299999994</v>
      </c>
      <c r="L121" s="153">
        <v>1</v>
      </c>
      <c r="M121" s="153">
        <f>E121*L121</f>
        <v>12.163423099999997</v>
      </c>
      <c r="N121" s="153"/>
      <c r="O121" s="153">
        <f>E121*N121</f>
        <v>0</v>
      </c>
      <c r="P121" s="153"/>
      <c r="Q121" s="153"/>
      <c r="R121" s="153">
        <v>1</v>
      </c>
      <c r="S121" s="153">
        <f>E121*R121</f>
        <v>12.163423099999997</v>
      </c>
      <c r="T121" s="153">
        <v>1</v>
      </c>
      <c r="U121" s="153">
        <f>E121*T121</f>
        <v>12.163423099999997</v>
      </c>
      <c r="V121" s="153"/>
      <c r="W121" s="153"/>
      <c r="X121" s="153"/>
      <c r="Y121" s="153"/>
      <c r="Z121" s="153"/>
      <c r="AA121" s="153"/>
      <c r="AB121" s="153"/>
      <c r="AC121" s="153"/>
      <c r="AD121" s="153"/>
      <c r="AE121" s="153"/>
    </row>
    <row r="122" spans="2:31" ht="12.75" outlineLevel="2">
      <c r="B122" s="166" t="s">
        <v>317</v>
      </c>
      <c r="C122" s="151" t="s">
        <v>50</v>
      </c>
      <c r="D122" s="320" t="s">
        <v>10</v>
      </c>
      <c r="E122" s="187">
        <v>65.17</v>
      </c>
      <c r="F122" s="146">
        <v>1</v>
      </c>
      <c r="G122" s="146">
        <f t="shared" si="17"/>
        <v>65.17</v>
      </c>
      <c r="H122" s="146">
        <v>1</v>
      </c>
      <c r="I122" s="146">
        <f t="shared" si="18"/>
        <v>65.17</v>
      </c>
      <c r="J122" s="146">
        <v>1</v>
      </c>
      <c r="K122" s="146">
        <f t="shared" si="19"/>
        <v>65.17</v>
      </c>
      <c r="L122" s="153"/>
      <c r="M122" s="153"/>
      <c r="N122" s="153"/>
      <c r="O122" s="153"/>
      <c r="P122" s="153"/>
      <c r="Q122" s="153"/>
      <c r="R122" s="153"/>
      <c r="S122" s="153"/>
      <c r="T122" s="153"/>
      <c r="U122" s="153"/>
      <c r="V122" s="153"/>
      <c r="W122" s="153"/>
      <c r="X122" s="153"/>
      <c r="Y122" s="153"/>
      <c r="Z122" s="153"/>
      <c r="AA122" s="153"/>
      <c r="AB122" s="153"/>
      <c r="AC122" s="153"/>
      <c r="AD122" s="153"/>
      <c r="AE122" s="153"/>
    </row>
    <row r="123" spans="2:33" ht="12.75" outlineLevel="1">
      <c r="B123" s="167"/>
      <c r="C123" s="145" t="s">
        <v>523</v>
      </c>
      <c r="D123" s="312"/>
      <c r="E123" s="144"/>
      <c r="F123" s="144"/>
      <c r="G123" s="144">
        <f>SUM(G117:G122)</f>
        <v>249.83068790166664</v>
      </c>
      <c r="H123" s="144"/>
      <c r="I123" s="144">
        <f>SUM(I118:I122)</f>
        <v>194.59903359000003</v>
      </c>
      <c r="J123" s="144"/>
      <c r="K123" s="144">
        <f>SUM(K118:K122)</f>
        <v>253.94357965666666</v>
      </c>
      <c r="L123" s="144"/>
      <c r="M123" s="144">
        <f>SUM(M118:M122)</f>
        <v>38.48895425</v>
      </c>
      <c r="N123" s="144"/>
      <c r="O123" s="144">
        <f>SUM(O118:O122)</f>
        <v>26.32553115</v>
      </c>
      <c r="P123" s="144"/>
      <c r="Q123" s="144">
        <f>SUM(Q118:Q122)</f>
        <v>26.225562545000003</v>
      </c>
      <c r="R123" s="144"/>
      <c r="S123" s="144">
        <f>SUM(S118:S122)</f>
        <v>23.103301766666664</v>
      </c>
      <c r="T123" s="144"/>
      <c r="U123" s="144">
        <f>SUM(U118:U122)</f>
        <v>12.163423099999997</v>
      </c>
      <c r="V123" s="144"/>
      <c r="W123" s="144">
        <f>SUM(W118:W122)</f>
        <v>0</v>
      </c>
      <c r="X123" s="144"/>
      <c r="Y123" s="144">
        <f>SUM(Y118:Y122)</f>
        <v>0</v>
      </c>
      <c r="Z123" s="144"/>
      <c r="AA123" s="144">
        <f>SUM(AA118:AA122)</f>
        <v>0</v>
      </c>
      <c r="AB123" s="144"/>
      <c r="AC123" s="144">
        <f>SUM(AC118:AC122)</f>
        <v>0</v>
      </c>
      <c r="AD123" s="144"/>
      <c r="AE123" s="144">
        <f>SUM(AE118:AE122)</f>
        <v>0</v>
      </c>
      <c r="AF123" s="144">
        <f>SUM(AF118:AF122)</f>
        <v>0</v>
      </c>
      <c r="AG123" s="144">
        <f>SUM(AG118:AG122)</f>
        <v>0</v>
      </c>
    </row>
    <row r="124" spans="2:31" ht="28.5" outlineLevel="1">
      <c r="B124" s="184" t="s">
        <v>524</v>
      </c>
      <c r="C124" s="5" t="s">
        <v>525</v>
      </c>
      <c r="K124" s="337"/>
      <c r="L124" s="153"/>
      <c r="M124" s="153"/>
      <c r="N124" s="153"/>
      <c r="O124" s="153"/>
      <c r="P124" s="153"/>
      <c r="Q124" s="153"/>
      <c r="R124" s="153"/>
      <c r="S124" s="153"/>
      <c r="T124" s="153"/>
      <c r="U124" s="153"/>
      <c r="V124" s="153"/>
      <c r="W124" s="153"/>
      <c r="X124" s="153"/>
      <c r="Y124" s="153"/>
      <c r="Z124" s="153"/>
      <c r="AA124" s="153"/>
      <c r="AB124" s="153"/>
      <c r="AC124" s="153"/>
      <c r="AD124" s="153"/>
      <c r="AE124" s="153"/>
    </row>
    <row r="125" spans="2:31" ht="12.75" outlineLevel="2">
      <c r="B125" s="166" t="s">
        <v>312</v>
      </c>
      <c r="C125" s="151" t="s">
        <v>846</v>
      </c>
      <c r="D125" s="320" t="s">
        <v>10</v>
      </c>
      <c r="E125" s="187">
        <f>'Average Cost'!E134</f>
        <v>655.9658495223557</v>
      </c>
      <c r="F125" s="143">
        <v>1</v>
      </c>
      <c r="G125" s="143">
        <f>E125</f>
        <v>655.9658495223557</v>
      </c>
      <c r="H125" s="143">
        <v>0.9</v>
      </c>
      <c r="I125" s="143">
        <f>H125*E125</f>
        <v>590.3692645701202</v>
      </c>
      <c r="J125" s="143">
        <v>1.8</v>
      </c>
      <c r="K125" s="143">
        <f>E125*J125</f>
        <v>1180.7385291402404</v>
      </c>
      <c r="L125" s="156">
        <v>0.35</v>
      </c>
      <c r="M125" s="156">
        <f>L125*E125</f>
        <v>229.5880473328245</v>
      </c>
      <c r="N125" s="156">
        <v>0.3</v>
      </c>
      <c r="O125" s="156">
        <f>E125*N125</f>
        <v>196.7897548567067</v>
      </c>
      <c r="P125" s="156">
        <v>0.3</v>
      </c>
      <c r="Q125" s="156">
        <v>23.52</v>
      </c>
      <c r="R125" s="156">
        <v>0.3</v>
      </c>
      <c r="S125" s="153">
        <f>E125*R125</f>
        <v>196.7897548567067</v>
      </c>
      <c r="T125" s="156">
        <v>0.2</v>
      </c>
      <c r="U125" s="153">
        <f>E125*T125</f>
        <v>131.19316990447115</v>
      </c>
      <c r="V125" s="153"/>
      <c r="W125" s="153"/>
      <c r="X125" s="153"/>
      <c r="Y125" s="153"/>
      <c r="Z125" s="153"/>
      <c r="AA125" s="153"/>
      <c r="AB125" s="153"/>
      <c r="AC125" s="153"/>
      <c r="AD125" s="153"/>
      <c r="AE125" s="153"/>
    </row>
    <row r="126" spans="2:31" ht="12.75" outlineLevel="2">
      <c r="B126" s="166" t="s">
        <v>313</v>
      </c>
      <c r="C126" s="151" t="s">
        <v>526</v>
      </c>
      <c r="E126" s="187"/>
      <c r="F126" s="143"/>
      <c r="G126" s="143"/>
      <c r="H126" s="143"/>
      <c r="I126" s="143"/>
      <c r="J126" s="143"/>
      <c r="K126" s="143"/>
      <c r="L126" s="156"/>
      <c r="M126" s="156"/>
      <c r="N126" s="156"/>
      <c r="O126" s="156"/>
      <c r="P126" s="156"/>
      <c r="Q126" s="156"/>
      <c r="R126" s="156"/>
      <c r="S126" s="156"/>
      <c r="T126" s="156"/>
      <c r="U126" s="156"/>
      <c r="V126" s="153"/>
      <c r="W126" s="153"/>
      <c r="X126" s="153"/>
      <c r="Y126" s="153"/>
      <c r="Z126" s="153"/>
      <c r="AA126" s="153"/>
      <c r="AB126" s="153"/>
      <c r="AC126" s="153"/>
      <c r="AD126" s="153"/>
      <c r="AE126" s="153"/>
    </row>
    <row r="127" spans="2:31" ht="29.25" customHeight="1" outlineLevel="2">
      <c r="B127" s="166" t="s">
        <v>314</v>
      </c>
      <c r="C127" s="151" t="s">
        <v>527</v>
      </c>
      <c r="E127" s="187"/>
      <c r="F127" s="143"/>
      <c r="G127" s="143"/>
      <c r="H127" s="143"/>
      <c r="I127" s="143"/>
      <c r="J127" s="143"/>
      <c r="K127" s="143"/>
      <c r="L127" s="156"/>
      <c r="M127" s="156"/>
      <c r="N127" s="156"/>
      <c r="O127" s="156"/>
      <c r="P127" s="156"/>
      <c r="Q127" s="156"/>
      <c r="R127" s="156"/>
      <c r="S127" s="156"/>
      <c r="T127" s="156"/>
      <c r="U127" s="156"/>
      <c r="V127" s="153"/>
      <c r="W127" s="153"/>
      <c r="X127" s="153"/>
      <c r="Y127" s="153"/>
      <c r="Z127" s="153"/>
      <c r="AA127" s="153"/>
      <c r="AB127" s="153"/>
      <c r="AC127" s="153"/>
      <c r="AD127" s="153"/>
      <c r="AE127" s="153"/>
    </row>
    <row r="128" spans="2:31" ht="29.25" customHeight="1" outlineLevel="2">
      <c r="B128" s="166" t="s">
        <v>315</v>
      </c>
      <c r="C128" s="151" t="s">
        <v>528</v>
      </c>
      <c r="E128" s="187"/>
      <c r="F128" s="143"/>
      <c r="G128" s="143"/>
      <c r="H128" s="143"/>
      <c r="I128" s="143"/>
      <c r="J128" s="143"/>
      <c r="K128" s="143"/>
      <c r="L128" s="156"/>
      <c r="M128" s="156"/>
      <c r="N128" s="156"/>
      <c r="O128" s="156"/>
      <c r="P128" s="156"/>
      <c r="Q128" s="156"/>
      <c r="R128" s="156"/>
      <c r="S128" s="156"/>
      <c r="T128" s="156"/>
      <c r="U128" s="156"/>
      <c r="V128" s="153"/>
      <c r="W128" s="153"/>
      <c r="X128" s="153"/>
      <c r="Y128" s="153"/>
      <c r="Z128" s="153"/>
      <c r="AA128" s="153"/>
      <c r="AB128" s="153"/>
      <c r="AC128" s="153"/>
      <c r="AD128" s="153"/>
      <c r="AE128" s="153"/>
    </row>
    <row r="129" spans="2:31" ht="29.25" customHeight="1" outlineLevel="2">
      <c r="B129" s="166" t="s">
        <v>316</v>
      </c>
      <c r="C129" s="151" t="s">
        <v>529</v>
      </c>
      <c r="E129" s="187"/>
      <c r="F129" s="143"/>
      <c r="G129" s="143"/>
      <c r="H129" s="143"/>
      <c r="I129" s="143"/>
      <c r="J129" s="143"/>
      <c r="K129" s="143"/>
      <c r="L129" s="156"/>
      <c r="M129" s="156"/>
      <c r="N129" s="156"/>
      <c r="O129" s="156"/>
      <c r="P129" s="156"/>
      <c r="Q129" s="156"/>
      <c r="R129" s="156"/>
      <c r="S129" s="156"/>
      <c r="T129" s="156"/>
      <c r="U129" s="156"/>
      <c r="V129" s="153"/>
      <c r="W129" s="153"/>
      <c r="X129" s="153"/>
      <c r="Y129" s="153"/>
      <c r="Z129" s="153"/>
      <c r="AA129" s="153"/>
      <c r="AB129" s="153"/>
      <c r="AC129" s="153"/>
      <c r="AD129" s="153"/>
      <c r="AE129" s="153"/>
    </row>
    <row r="130" spans="2:31" ht="28.5" customHeight="1" outlineLevel="2">
      <c r="B130" s="166" t="s">
        <v>317</v>
      </c>
      <c r="C130" s="151" t="s">
        <v>530</v>
      </c>
      <c r="E130" s="187"/>
      <c r="F130" s="143"/>
      <c r="G130" s="143"/>
      <c r="H130" s="143"/>
      <c r="I130" s="143"/>
      <c r="J130" s="143"/>
      <c r="K130" s="143"/>
      <c r="L130" s="156"/>
      <c r="M130" s="156"/>
      <c r="N130" s="156"/>
      <c r="O130" s="156"/>
      <c r="P130" s="156"/>
      <c r="Q130" s="156"/>
      <c r="R130" s="156"/>
      <c r="S130" s="156"/>
      <c r="T130" s="156"/>
      <c r="U130" s="156"/>
      <c r="V130" s="153"/>
      <c r="W130" s="153"/>
      <c r="X130" s="153"/>
      <c r="Y130" s="153"/>
      <c r="Z130" s="153"/>
      <c r="AA130" s="153"/>
      <c r="AB130" s="153"/>
      <c r="AC130" s="153"/>
      <c r="AD130" s="153"/>
      <c r="AE130" s="153"/>
    </row>
    <row r="131" spans="2:31" ht="12.75" outlineLevel="2">
      <c r="B131" s="166" t="s">
        <v>318</v>
      </c>
      <c r="C131" s="151" t="s">
        <v>531</v>
      </c>
      <c r="E131" s="187"/>
      <c r="F131" s="143"/>
      <c r="G131" s="143"/>
      <c r="H131" s="143"/>
      <c r="I131" s="143"/>
      <c r="J131" s="143"/>
      <c r="K131" s="143"/>
      <c r="L131" s="156"/>
      <c r="M131" s="156"/>
      <c r="N131" s="156"/>
      <c r="O131" s="156"/>
      <c r="P131" s="156"/>
      <c r="Q131" s="156"/>
      <c r="R131" s="156"/>
      <c r="S131" s="156"/>
      <c r="T131" s="156"/>
      <c r="U131" s="156"/>
      <c r="V131" s="153"/>
      <c r="W131" s="153"/>
      <c r="X131" s="153"/>
      <c r="Y131" s="153"/>
      <c r="Z131" s="153"/>
      <c r="AA131" s="153"/>
      <c r="AB131" s="153"/>
      <c r="AC131" s="153"/>
      <c r="AD131" s="153"/>
      <c r="AE131" s="153"/>
    </row>
    <row r="132" spans="2:31" ht="12.75" outlineLevel="2">
      <c r="B132" s="166" t="s">
        <v>319</v>
      </c>
      <c r="C132" s="151" t="s">
        <v>532</v>
      </c>
      <c r="E132" s="187"/>
      <c r="F132" s="143"/>
      <c r="G132" s="143"/>
      <c r="H132" s="143"/>
      <c r="I132" s="143"/>
      <c r="J132" s="143"/>
      <c r="K132" s="143"/>
      <c r="L132" s="156"/>
      <c r="M132" s="156"/>
      <c r="N132" s="156"/>
      <c r="O132" s="156"/>
      <c r="P132" s="156"/>
      <c r="Q132" s="156"/>
      <c r="R132" s="156"/>
      <c r="S132" s="156"/>
      <c r="T132" s="156"/>
      <c r="U132" s="156"/>
      <c r="V132" s="153"/>
      <c r="W132" s="153"/>
      <c r="X132" s="153"/>
      <c r="Y132" s="153"/>
      <c r="Z132" s="153"/>
      <c r="AA132" s="153"/>
      <c r="AB132" s="153"/>
      <c r="AC132" s="153"/>
      <c r="AD132" s="153"/>
      <c r="AE132" s="153"/>
    </row>
    <row r="133" spans="2:31" ht="25.5" outlineLevel="2">
      <c r="B133" s="166" t="s">
        <v>251</v>
      </c>
      <c r="C133" s="151" t="s">
        <v>533</v>
      </c>
      <c r="E133" s="187"/>
      <c r="F133" s="143"/>
      <c r="G133" s="143"/>
      <c r="H133" s="143"/>
      <c r="I133" s="143"/>
      <c r="J133" s="143"/>
      <c r="K133" s="143"/>
      <c r="L133" s="156"/>
      <c r="M133" s="156"/>
      <c r="N133" s="156"/>
      <c r="O133" s="156"/>
      <c r="P133" s="156"/>
      <c r="Q133" s="156"/>
      <c r="R133" s="156"/>
      <c r="S133" s="156"/>
      <c r="T133" s="156"/>
      <c r="U133" s="156"/>
      <c r="V133" s="153"/>
      <c r="W133" s="153"/>
      <c r="X133" s="153"/>
      <c r="Y133" s="153"/>
      <c r="Z133" s="153"/>
      <c r="AA133" s="153"/>
      <c r="AB133" s="153"/>
      <c r="AC133" s="153"/>
      <c r="AD133" s="153"/>
      <c r="AE133" s="153"/>
    </row>
    <row r="134" spans="2:31" ht="24.75" customHeight="1" outlineLevel="2">
      <c r="B134" s="166" t="s">
        <v>320</v>
      </c>
      <c r="C134" s="151" t="s">
        <v>534</v>
      </c>
      <c r="E134" s="187"/>
      <c r="F134" s="143"/>
      <c r="G134" s="143"/>
      <c r="H134" s="143"/>
      <c r="I134" s="143"/>
      <c r="J134" s="143"/>
      <c r="K134" s="143"/>
      <c r="L134" s="156"/>
      <c r="M134" s="156"/>
      <c r="N134" s="156"/>
      <c r="O134" s="156"/>
      <c r="P134" s="156"/>
      <c r="Q134" s="156"/>
      <c r="R134" s="156"/>
      <c r="S134" s="156"/>
      <c r="T134" s="156"/>
      <c r="U134" s="156"/>
      <c r="V134" s="153"/>
      <c r="W134" s="153"/>
      <c r="X134" s="153"/>
      <c r="Y134" s="153"/>
      <c r="Z134" s="153"/>
      <c r="AA134" s="153"/>
      <c r="AB134" s="153"/>
      <c r="AC134" s="153"/>
      <c r="AD134" s="153"/>
      <c r="AE134" s="153"/>
    </row>
    <row r="135" spans="2:31" ht="25.5" outlineLevel="2">
      <c r="B135" s="166" t="s">
        <v>321</v>
      </c>
      <c r="C135" s="151" t="s">
        <v>535</v>
      </c>
      <c r="E135" s="187"/>
      <c r="F135" s="143"/>
      <c r="G135" s="143"/>
      <c r="H135" s="143"/>
      <c r="I135" s="143"/>
      <c r="J135" s="143"/>
      <c r="K135" s="143"/>
      <c r="L135" s="156"/>
      <c r="M135" s="156"/>
      <c r="N135" s="156"/>
      <c r="O135" s="156"/>
      <c r="P135" s="156"/>
      <c r="Q135" s="156"/>
      <c r="R135" s="156"/>
      <c r="S135" s="156"/>
      <c r="T135" s="156"/>
      <c r="U135" s="156"/>
      <c r="V135" s="153"/>
      <c r="W135" s="153"/>
      <c r="X135" s="153"/>
      <c r="Y135" s="153"/>
      <c r="Z135" s="153"/>
      <c r="AA135" s="153"/>
      <c r="AB135" s="153"/>
      <c r="AC135" s="153"/>
      <c r="AD135" s="153"/>
      <c r="AE135" s="153"/>
    </row>
    <row r="136" spans="2:31" ht="12.75" outlineLevel="2">
      <c r="B136" s="166" t="s">
        <v>445</v>
      </c>
      <c r="C136" s="151" t="s">
        <v>536</v>
      </c>
      <c r="E136" s="187"/>
      <c r="F136" s="143"/>
      <c r="G136" s="143"/>
      <c r="H136" s="143"/>
      <c r="I136" s="143"/>
      <c r="J136" s="143"/>
      <c r="K136" s="143"/>
      <c r="L136" s="156"/>
      <c r="M136" s="156"/>
      <c r="N136" s="156"/>
      <c r="O136" s="156"/>
      <c r="P136" s="156"/>
      <c r="Q136" s="156"/>
      <c r="R136" s="156"/>
      <c r="S136" s="156"/>
      <c r="T136" s="156"/>
      <c r="U136" s="156"/>
      <c r="V136" s="153"/>
      <c r="W136" s="153"/>
      <c r="X136" s="153"/>
      <c r="Y136" s="153"/>
      <c r="Z136" s="153"/>
      <c r="AA136" s="153"/>
      <c r="AB136" s="153"/>
      <c r="AC136" s="153"/>
      <c r="AD136" s="153"/>
      <c r="AE136" s="153"/>
    </row>
    <row r="137" spans="2:31" ht="15.75" customHeight="1" outlineLevel="2">
      <c r="B137" s="166" t="s">
        <v>447</v>
      </c>
      <c r="C137" s="151" t="s">
        <v>537</v>
      </c>
      <c r="E137" s="187"/>
      <c r="F137" s="143"/>
      <c r="G137" s="143"/>
      <c r="H137" s="143"/>
      <c r="I137" s="143"/>
      <c r="J137" s="143"/>
      <c r="K137" s="143"/>
      <c r="L137" s="156"/>
      <c r="M137" s="156"/>
      <c r="N137" s="156"/>
      <c r="O137" s="156"/>
      <c r="P137" s="156"/>
      <c r="Q137" s="156"/>
      <c r="R137" s="156"/>
      <c r="S137" s="156"/>
      <c r="T137" s="156"/>
      <c r="U137" s="156"/>
      <c r="V137" s="153"/>
      <c r="W137" s="153"/>
      <c r="X137" s="153"/>
      <c r="Y137" s="153"/>
      <c r="Z137" s="153"/>
      <c r="AA137" s="153"/>
      <c r="AB137" s="153"/>
      <c r="AC137" s="153"/>
      <c r="AD137" s="153"/>
      <c r="AE137" s="153"/>
    </row>
    <row r="138" spans="2:31" ht="13.5" customHeight="1" outlineLevel="2">
      <c r="B138" s="166" t="s">
        <v>449</v>
      </c>
      <c r="C138" s="151" t="s">
        <v>538</v>
      </c>
      <c r="E138" s="187"/>
      <c r="F138" s="143"/>
      <c r="G138" s="143"/>
      <c r="H138" s="143"/>
      <c r="I138" s="143"/>
      <c r="J138" s="143"/>
      <c r="K138" s="143"/>
      <c r="L138" s="156"/>
      <c r="M138" s="156"/>
      <c r="N138" s="156"/>
      <c r="O138" s="156"/>
      <c r="P138" s="156"/>
      <c r="Q138" s="156"/>
      <c r="R138" s="156"/>
      <c r="S138" s="156"/>
      <c r="T138" s="156"/>
      <c r="U138" s="156"/>
      <c r="V138" s="153"/>
      <c r="W138" s="153"/>
      <c r="X138" s="153"/>
      <c r="Y138" s="153"/>
      <c r="Z138" s="153"/>
      <c r="AA138" s="153"/>
      <c r="AB138" s="153"/>
      <c r="AC138" s="153"/>
      <c r="AD138" s="153"/>
      <c r="AE138" s="153"/>
    </row>
    <row r="139" spans="2:31" ht="12.75" outlineLevel="2">
      <c r="B139" s="166" t="s">
        <v>451</v>
      </c>
      <c r="C139" s="151" t="s">
        <v>539</v>
      </c>
      <c r="E139" s="187"/>
      <c r="F139" s="143"/>
      <c r="G139" s="143"/>
      <c r="H139" s="143"/>
      <c r="I139" s="143"/>
      <c r="J139" s="143"/>
      <c r="K139" s="143"/>
      <c r="L139" s="156"/>
      <c r="M139" s="156"/>
      <c r="N139" s="156"/>
      <c r="O139" s="156"/>
      <c r="P139" s="156"/>
      <c r="Q139" s="156"/>
      <c r="R139" s="156"/>
      <c r="S139" s="156"/>
      <c r="T139" s="156"/>
      <c r="U139" s="156"/>
      <c r="V139" s="153"/>
      <c r="W139" s="153"/>
      <c r="X139" s="153"/>
      <c r="Y139" s="153"/>
      <c r="Z139" s="153"/>
      <c r="AA139" s="153"/>
      <c r="AB139" s="153"/>
      <c r="AC139" s="153"/>
      <c r="AD139" s="153"/>
      <c r="AE139" s="153"/>
    </row>
    <row r="140" spans="2:33" ht="12.75" outlineLevel="1">
      <c r="B140" s="167"/>
      <c r="C140" s="145" t="s">
        <v>540</v>
      </c>
      <c r="D140" s="312"/>
      <c r="E140" s="144"/>
      <c r="F140" s="144"/>
      <c r="G140" s="144">
        <f>G125</f>
        <v>655.9658495223557</v>
      </c>
      <c r="H140" s="144"/>
      <c r="I140" s="144">
        <f>SUM(I125)</f>
        <v>590.3692645701202</v>
      </c>
      <c r="J140" s="144"/>
      <c r="K140" s="144">
        <f>SUM(K125)</f>
        <v>1180.7385291402404</v>
      </c>
      <c r="L140" s="144"/>
      <c r="M140" s="144">
        <f>SUM(M125)</f>
        <v>229.5880473328245</v>
      </c>
      <c r="N140" s="144"/>
      <c r="O140" s="144">
        <f>SUM(O125)</f>
        <v>196.7897548567067</v>
      </c>
      <c r="P140" s="144"/>
      <c r="Q140" s="144">
        <f>SUM(Q125)</f>
        <v>23.52</v>
      </c>
      <c r="R140" s="144"/>
      <c r="S140" s="144">
        <f>SUM(S125)</f>
        <v>196.7897548567067</v>
      </c>
      <c r="T140" s="144"/>
      <c r="U140" s="144">
        <f>SUM(U125)</f>
        <v>131.19316990447115</v>
      </c>
      <c r="V140" s="144"/>
      <c r="W140" s="144">
        <f>SUM(W125)</f>
        <v>0</v>
      </c>
      <c r="X140" s="144"/>
      <c r="Y140" s="144">
        <f>SUM(Y125)</f>
        <v>0</v>
      </c>
      <c r="Z140" s="144"/>
      <c r="AA140" s="144">
        <f>SUM(AA125)</f>
        <v>0</v>
      </c>
      <c r="AB140" s="144"/>
      <c r="AC140" s="144">
        <f>SUM(AC125)</f>
        <v>0</v>
      </c>
      <c r="AD140" s="144"/>
      <c r="AE140" s="144">
        <f>SUM(AE125)</f>
        <v>0</v>
      </c>
      <c r="AF140" s="144">
        <f>SUM(AF125)</f>
        <v>0</v>
      </c>
      <c r="AG140" s="144">
        <f>SUM(AG125)</f>
        <v>0</v>
      </c>
    </row>
    <row r="141" spans="2:31" ht="28.5" outlineLevel="1">
      <c r="B141" s="184" t="s">
        <v>541</v>
      </c>
      <c r="C141" s="5" t="s">
        <v>542</v>
      </c>
      <c r="K141" s="337"/>
      <c r="L141" s="153"/>
      <c r="M141" s="153"/>
      <c r="N141" s="153"/>
      <c r="O141" s="153"/>
      <c r="P141" s="153"/>
      <c r="Q141" s="153"/>
      <c r="R141" s="153"/>
      <c r="S141" s="153"/>
      <c r="T141" s="153"/>
      <c r="U141" s="153"/>
      <c r="V141" s="153"/>
      <c r="W141" s="153"/>
      <c r="X141" s="153"/>
      <c r="Y141" s="153"/>
      <c r="Z141" s="153"/>
      <c r="AA141" s="153"/>
      <c r="AB141" s="153"/>
      <c r="AC141" s="153"/>
      <c r="AD141" s="153"/>
      <c r="AE141" s="153"/>
    </row>
    <row r="142" spans="2:31" ht="12.75" outlineLevel="2">
      <c r="B142" s="166" t="s">
        <v>312</v>
      </c>
      <c r="C142" s="151" t="s">
        <v>543</v>
      </c>
      <c r="D142" s="320" t="s">
        <v>10</v>
      </c>
      <c r="E142" s="187">
        <f>'Average Cost'!E537</f>
        <v>1.0428716661267685</v>
      </c>
      <c r="F142" s="146">
        <v>9</v>
      </c>
      <c r="G142" s="146">
        <f aca="true" t="shared" si="20" ref="G142:G147">E142*F142</f>
        <v>9.385844995140916</v>
      </c>
      <c r="H142" s="146">
        <v>8</v>
      </c>
      <c r="I142" s="146">
        <f aca="true" t="shared" si="21" ref="I142:I147">E142*H142</f>
        <v>8.342973329014148</v>
      </c>
      <c r="J142" s="146">
        <v>11</v>
      </c>
      <c r="K142" s="146">
        <f aca="true" t="shared" si="22" ref="K142:K154">E142*J142</f>
        <v>11.471588327394453</v>
      </c>
      <c r="L142" s="153">
        <v>2</v>
      </c>
      <c r="M142" s="153">
        <f aca="true" t="shared" si="23" ref="M142:M154">E142*L142</f>
        <v>2.085743332253537</v>
      </c>
      <c r="N142" s="153">
        <v>2</v>
      </c>
      <c r="O142" s="153">
        <f aca="true" t="shared" si="24" ref="O142:O147">E142*N142</f>
        <v>2.085743332253537</v>
      </c>
      <c r="P142" s="153">
        <v>2</v>
      </c>
      <c r="Q142" s="153">
        <f>E142*P142</f>
        <v>2.085743332253537</v>
      </c>
      <c r="R142" s="153">
        <v>2</v>
      </c>
      <c r="S142" s="153">
        <f>E142*R142</f>
        <v>2.085743332253537</v>
      </c>
      <c r="T142" s="153"/>
      <c r="U142" s="153"/>
      <c r="V142" s="153"/>
      <c r="W142" s="153"/>
      <c r="X142" s="153"/>
      <c r="Y142" s="153"/>
      <c r="Z142" s="153"/>
      <c r="AA142" s="153"/>
      <c r="AB142" s="153"/>
      <c r="AC142" s="153"/>
      <c r="AD142" s="153"/>
      <c r="AE142" s="153"/>
    </row>
    <row r="143" spans="2:31" ht="12.75" outlineLevel="2">
      <c r="B143" s="166" t="s">
        <v>313</v>
      </c>
      <c r="C143" s="151" t="s">
        <v>544</v>
      </c>
      <c r="D143" s="320" t="s">
        <v>10</v>
      </c>
      <c r="E143" s="187">
        <f>'Average Cost'!E538</f>
        <v>0.9755896231508479</v>
      </c>
      <c r="F143" s="148">
        <v>40</v>
      </c>
      <c r="G143" s="146">
        <f t="shared" si="20"/>
        <v>39.02358492603391</v>
      </c>
      <c r="H143" s="148">
        <v>32</v>
      </c>
      <c r="I143" s="146">
        <f t="shared" si="21"/>
        <v>31.21886794082713</v>
      </c>
      <c r="J143" s="148">
        <v>43</v>
      </c>
      <c r="K143" s="146">
        <f t="shared" si="22"/>
        <v>41.95035379548646</v>
      </c>
      <c r="L143" s="153">
        <v>9</v>
      </c>
      <c r="M143" s="153">
        <f t="shared" si="23"/>
        <v>8.78030660835763</v>
      </c>
      <c r="N143" s="153">
        <v>5</v>
      </c>
      <c r="O143" s="153">
        <f t="shared" si="24"/>
        <v>4.877948115754239</v>
      </c>
      <c r="P143" s="153">
        <v>7</v>
      </c>
      <c r="Q143" s="153">
        <f>E143*P143</f>
        <v>6.829127362055935</v>
      </c>
      <c r="R143" s="153">
        <v>7</v>
      </c>
      <c r="S143" s="153">
        <f>E143*R143</f>
        <v>6.829127362055935</v>
      </c>
      <c r="T143" s="153">
        <v>3</v>
      </c>
      <c r="U143" s="153">
        <f>E143*T143</f>
        <v>2.9267688694525438</v>
      </c>
      <c r="V143" s="153"/>
      <c r="W143" s="153"/>
      <c r="X143" s="153"/>
      <c r="Y143" s="153"/>
      <c r="Z143" s="153"/>
      <c r="AA143" s="153"/>
      <c r="AB143" s="153"/>
      <c r="AC143" s="153"/>
      <c r="AD143" s="153"/>
      <c r="AE143" s="153"/>
    </row>
    <row r="144" spans="2:31" ht="12.75" outlineLevel="2">
      <c r="B144" s="166" t="s">
        <v>314</v>
      </c>
      <c r="C144" s="151" t="s">
        <v>545</v>
      </c>
      <c r="D144" s="320" t="s">
        <v>10</v>
      </c>
      <c r="E144" s="187">
        <f>'Average Cost'!E539</f>
        <v>0.5606836914660045</v>
      </c>
      <c r="F144" s="146">
        <v>27</v>
      </c>
      <c r="G144" s="146">
        <f t="shared" si="20"/>
        <v>15.138459669582122</v>
      </c>
      <c r="H144" s="146">
        <v>24</v>
      </c>
      <c r="I144" s="146">
        <f t="shared" si="21"/>
        <v>13.456408595184108</v>
      </c>
      <c r="J144" s="146">
        <v>33</v>
      </c>
      <c r="K144" s="146">
        <f t="shared" si="22"/>
        <v>18.502561818378148</v>
      </c>
      <c r="L144" s="153">
        <v>6</v>
      </c>
      <c r="M144" s="153">
        <f t="shared" si="23"/>
        <v>3.364102148796027</v>
      </c>
      <c r="N144" s="153">
        <v>6</v>
      </c>
      <c r="O144" s="153">
        <f t="shared" si="24"/>
        <v>3.364102148796027</v>
      </c>
      <c r="P144" s="153">
        <v>3</v>
      </c>
      <c r="Q144" s="153">
        <f>E144*P144</f>
        <v>1.6820510743980135</v>
      </c>
      <c r="R144" s="153">
        <v>3</v>
      </c>
      <c r="S144" s="153">
        <f>E144*R144</f>
        <v>1.6820510743980135</v>
      </c>
      <c r="T144" s="153"/>
      <c r="U144" s="153"/>
      <c r="V144" s="153"/>
      <c r="W144" s="153"/>
      <c r="X144" s="153"/>
      <c r="Y144" s="153"/>
      <c r="Z144" s="153"/>
      <c r="AA144" s="153"/>
      <c r="AB144" s="153"/>
      <c r="AC144" s="153"/>
      <c r="AD144" s="153"/>
      <c r="AE144" s="153"/>
    </row>
    <row r="145" spans="2:31" ht="12.75" outlineLevel="2">
      <c r="B145" s="166" t="s">
        <v>315</v>
      </c>
      <c r="C145" s="151" t="s">
        <v>546</v>
      </c>
      <c r="D145" s="320" t="s">
        <v>10</v>
      </c>
      <c r="E145" s="187">
        <f>'Average Cost'!E540</f>
        <v>0.5606836914660045</v>
      </c>
      <c r="F145" s="146">
        <v>12</v>
      </c>
      <c r="G145" s="146">
        <f t="shared" si="20"/>
        <v>6.728204297592054</v>
      </c>
      <c r="H145" s="146">
        <v>12</v>
      </c>
      <c r="I145" s="146">
        <f t="shared" si="21"/>
        <v>6.728204297592054</v>
      </c>
      <c r="J145" s="146">
        <v>18</v>
      </c>
      <c r="K145" s="146">
        <f t="shared" si="22"/>
        <v>10.092306446388081</v>
      </c>
      <c r="L145" s="153">
        <v>3</v>
      </c>
      <c r="M145" s="153">
        <f t="shared" si="23"/>
        <v>1.6820510743980135</v>
      </c>
      <c r="N145" s="153">
        <v>3</v>
      </c>
      <c r="O145" s="153">
        <f t="shared" si="24"/>
        <v>1.6820510743980135</v>
      </c>
      <c r="P145" s="153"/>
      <c r="Q145" s="153"/>
      <c r="R145" s="153"/>
      <c r="S145" s="153"/>
      <c r="T145" s="153"/>
      <c r="U145" s="153"/>
      <c r="V145" s="153"/>
      <c r="W145" s="153"/>
      <c r="X145" s="153"/>
      <c r="Y145" s="153"/>
      <c r="Z145" s="153"/>
      <c r="AA145" s="153"/>
      <c r="AB145" s="153"/>
      <c r="AC145" s="153"/>
      <c r="AD145" s="153"/>
      <c r="AE145" s="153"/>
    </row>
    <row r="146" spans="2:31" ht="12.75" outlineLevel="2">
      <c r="B146" s="166" t="s">
        <v>316</v>
      </c>
      <c r="C146" s="151" t="s">
        <v>547</v>
      </c>
      <c r="D146" s="320" t="s">
        <v>10</v>
      </c>
      <c r="E146" s="187">
        <f>'Average Cost'!E541</f>
        <v>0.28034184573300225</v>
      </c>
      <c r="F146" s="148">
        <v>24</v>
      </c>
      <c r="G146" s="146">
        <f t="shared" si="20"/>
        <v>6.728204297592054</v>
      </c>
      <c r="H146" s="146">
        <v>18</v>
      </c>
      <c r="I146" s="146">
        <f t="shared" si="21"/>
        <v>5.0461532231940405</v>
      </c>
      <c r="J146" s="146">
        <v>27</v>
      </c>
      <c r="K146" s="146">
        <f t="shared" si="22"/>
        <v>7.569229834791061</v>
      </c>
      <c r="L146" s="153">
        <v>6</v>
      </c>
      <c r="M146" s="153">
        <f t="shared" si="23"/>
        <v>1.6820510743980135</v>
      </c>
      <c r="N146" s="153">
        <v>3</v>
      </c>
      <c r="O146" s="153">
        <f t="shared" si="24"/>
        <v>0.8410255371990067</v>
      </c>
      <c r="P146" s="153">
        <v>3</v>
      </c>
      <c r="Q146" s="153">
        <f>E146*P146</f>
        <v>0.8410255371990067</v>
      </c>
      <c r="R146" s="153">
        <v>3</v>
      </c>
      <c r="S146" s="153">
        <f>E146*R146</f>
        <v>0.8410255371990067</v>
      </c>
      <c r="T146" s="153">
        <v>3</v>
      </c>
      <c r="U146" s="153">
        <f>E146*T146</f>
        <v>0.8410255371990067</v>
      </c>
      <c r="V146" s="153"/>
      <c r="W146" s="153"/>
      <c r="X146" s="153"/>
      <c r="Y146" s="153"/>
      <c r="Z146" s="153"/>
      <c r="AA146" s="153"/>
      <c r="AB146" s="153"/>
      <c r="AC146" s="153"/>
      <c r="AD146" s="153"/>
      <c r="AE146" s="153"/>
    </row>
    <row r="147" spans="2:31" ht="12.75" outlineLevel="2">
      <c r="B147" s="166" t="s">
        <v>317</v>
      </c>
      <c r="C147" s="151" t="s">
        <v>721</v>
      </c>
      <c r="D147" s="320" t="s">
        <v>522</v>
      </c>
      <c r="E147" s="200">
        <f>'Average Cost'!E542</f>
        <v>67.28204297592055</v>
      </c>
      <c r="F147" s="146">
        <v>1</v>
      </c>
      <c r="G147" s="146">
        <f t="shared" si="20"/>
        <v>67.28204297592055</v>
      </c>
      <c r="H147" s="146">
        <v>0.9</v>
      </c>
      <c r="I147" s="146">
        <f t="shared" si="21"/>
        <v>60.553838678328496</v>
      </c>
      <c r="J147" s="146">
        <v>1.8</v>
      </c>
      <c r="K147" s="146">
        <f t="shared" si="22"/>
        <v>121.10767735665699</v>
      </c>
      <c r="L147" s="153">
        <v>0.35</v>
      </c>
      <c r="M147" s="153">
        <f t="shared" si="23"/>
        <v>23.54871504157219</v>
      </c>
      <c r="N147" s="153">
        <v>0.3</v>
      </c>
      <c r="O147" s="153">
        <f t="shared" si="24"/>
        <v>20.184612892776162</v>
      </c>
      <c r="P147" s="153">
        <v>0.3</v>
      </c>
      <c r="Q147" s="153">
        <f>E147*P147</f>
        <v>20.184612892776162</v>
      </c>
      <c r="R147" s="153">
        <v>0.3</v>
      </c>
      <c r="S147" s="153">
        <f>E147*R147</f>
        <v>20.184612892776162</v>
      </c>
      <c r="T147" s="153">
        <v>0.2</v>
      </c>
      <c r="U147" s="153">
        <f>E147*T147</f>
        <v>13.45640859518411</v>
      </c>
      <c r="V147" s="153"/>
      <c r="W147" s="153"/>
      <c r="X147" s="153"/>
      <c r="Y147" s="153"/>
      <c r="Z147" s="153"/>
      <c r="AA147" s="153"/>
      <c r="AB147" s="153"/>
      <c r="AC147" s="153"/>
      <c r="AD147" s="153"/>
      <c r="AE147" s="153"/>
    </row>
    <row r="148" spans="2:31" ht="12.75" outlineLevel="2">
      <c r="B148" s="166"/>
      <c r="C148" s="299" t="s">
        <v>548</v>
      </c>
      <c r="D148" s="320"/>
      <c r="E148" s="317"/>
      <c r="K148" s="146">
        <f t="shared" si="22"/>
        <v>0</v>
      </c>
      <c r="L148" s="153"/>
      <c r="M148" s="153">
        <f t="shared" si="23"/>
        <v>0</v>
      </c>
      <c r="N148" s="153"/>
      <c r="O148" s="153"/>
      <c r="P148" s="153"/>
      <c r="Q148" s="153"/>
      <c r="R148" s="153"/>
      <c r="S148" s="153"/>
      <c r="T148" s="153"/>
      <c r="U148" s="153"/>
      <c r="V148" s="153"/>
      <c r="W148" s="153"/>
      <c r="X148" s="153"/>
      <c r="Y148" s="153"/>
      <c r="Z148" s="153"/>
      <c r="AA148" s="153"/>
      <c r="AB148" s="153"/>
      <c r="AC148" s="153"/>
      <c r="AD148" s="153"/>
      <c r="AE148" s="153"/>
    </row>
    <row r="149" spans="2:31" ht="12.75" outlineLevel="2">
      <c r="B149" s="166" t="s">
        <v>318</v>
      </c>
      <c r="C149" s="151" t="s">
        <v>549</v>
      </c>
      <c r="D149" s="320" t="s">
        <v>10</v>
      </c>
      <c r="E149" s="201">
        <f>'Average Cost'!E544</f>
        <v>0.22427347658640182</v>
      </c>
      <c r="F149" s="146">
        <v>4</v>
      </c>
      <c r="G149" s="146">
        <f aca="true" t="shared" si="25" ref="G149:G154">E149*F149</f>
        <v>0.8970939063456073</v>
      </c>
      <c r="H149" s="146">
        <v>4</v>
      </c>
      <c r="I149" s="146">
        <f aca="true" t="shared" si="26" ref="I149:I154">E149*H149</f>
        <v>0.8970939063456073</v>
      </c>
      <c r="J149" s="146">
        <v>8</v>
      </c>
      <c r="K149" s="146">
        <f t="shared" si="22"/>
        <v>1.7941878126912145</v>
      </c>
      <c r="L149" s="153">
        <v>2</v>
      </c>
      <c r="M149" s="153">
        <f t="shared" si="23"/>
        <v>0.44854695317280363</v>
      </c>
      <c r="N149" s="153">
        <v>2</v>
      </c>
      <c r="O149" s="153">
        <f>E149*N149</f>
        <v>0.44854695317280363</v>
      </c>
      <c r="P149" s="153"/>
      <c r="Q149" s="153"/>
      <c r="R149" s="153"/>
      <c r="S149" s="153"/>
      <c r="T149" s="153"/>
      <c r="U149" s="153"/>
      <c r="V149" s="153"/>
      <c r="W149" s="153"/>
      <c r="X149" s="153"/>
      <c r="Y149" s="153"/>
      <c r="Z149" s="153"/>
      <c r="AA149" s="153"/>
      <c r="AB149" s="153"/>
      <c r="AC149" s="153"/>
      <c r="AD149" s="153"/>
      <c r="AE149" s="153"/>
    </row>
    <row r="150" spans="2:31" ht="12.75" outlineLevel="2">
      <c r="B150" s="166" t="s">
        <v>319</v>
      </c>
      <c r="C150" s="151" t="s">
        <v>550</v>
      </c>
      <c r="D150" s="320" t="s">
        <v>10</v>
      </c>
      <c r="E150" s="187">
        <f>'Average Cost'!E545</f>
        <v>0.22427347658640182</v>
      </c>
      <c r="F150" s="146">
        <v>2</v>
      </c>
      <c r="G150" s="146">
        <f t="shared" si="25"/>
        <v>0.44854695317280363</v>
      </c>
      <c r="H150" s="148">
        <v>4</v>
      </c>
      <c r="I150" s="146">
        <f t="shared" si="26"/>
        <v>0.8970939063456073</v>
      </c>
      <c r="J150" s="148">
        <v>3</v>
      </c>
      <c r="K150" s="146">
        <f t="shared" si="22"/>
        <v>0.6728204297592054</v>
      </c>
      <c r="L150" s="153"/>
      <c r="M150" s="153">
        <f t="shared" si="23"/>
        <v>0</v>
      </c>
      <c r="N150" s="153"/>
      <c r="O150" s="153"/>
      <c r="P150" s="153">
        <v>2</v>
      </c>
      <c r="Q150" s="153">
        <f>E150*P150</f>
        <v>0.44854695317280363</v>
      </c>
      <c r="R150" s="153">
        <v>2</v>
      </c>
      <c r="S150" s="153">
        <f>E150*R150</f>
        <v>0.44854695317280363</v>
      </c>
      <c r="T150" s="153"/>
      <c r="U150" s="153"/>
      <c r="V150" s="153"/>
      <c r="W150" s="153"/>
      <c r="X150" s="153"/>
      <c r="Y150" s="153"/>
      <c r="Z150" s="153"/>
      <c r="AA150" s="153"/>
      <c r="AB150" s="153"/>
      <c r="AC150" s="153"/>
      <c r="AD150" s="153"/>
      <c r="AE150" s="153"/>
    </row>
    <row r="151" spans="2:31" ht="12.75" outlineLevel="2">
      <c r="B151" s="166" t="s">
        <v>251</v>
      </c>
      <c r="C151" s="151" t="s">
        <v>551</v>
      </c>
      <c r="D151" s="320" t="s">
        <v>10</v>
      </c>
      <c r="E151" s="187">
        <f>'Average Cost'!E546</f>
        <v>0.22427347658640182</v>
      </c>
      <c r="F151" s="146">
        <v>2</v>
      </c>
      <c r="G151" s="146">
        <f t="shared" si="25"/>
        <v>0.44854695317280363</v>
      </c>
      <c r="H151" s="146">
        <v>2</v>
      </c>
      <c r="I151" s="146">
        <f t="shared" si="26"/>
        <v>0.44854695317280363</v>
      </c>
      <c r="J151" s="146">
        <v>4</v>
      </c>
      <c r="K151" s="146">
        <f t="shared" si="22"/>
        <v>0.8970939063456073</v>
      </c>
      <c r="L151" s="153">
        <v>1</v>
      </c>
      <c r="M151" s="153">
        <f t="shared" si="23"/>
        <v>0.22427347658640182</v>
      </c>
      <c r="N151" s="153"/>
      <c r="O151" s="153"/>
      <c r="P151" s="153"/>
      <c r="Q151" s="153">
        <f>E151*P151</f>
        <v>0</v>
      </c>
      <c r="R151" s="153"/>
      <c r="S151" s="153"/>
      <c r="T151" s="153"/>
      <c r="U151" s="153"/>
      <c r="V151" s="153"/>
      <c r="W151" s="153"/>
      <c r="X151" s="153"/>
      <c r="Y151" s="153"/>
      <c r="Z151" s="153"/>
      <c r="AA151" s="153"/>
      <c r="AB151" s="153"/>
      <c r="AC151" s="153"/>
      <c r="AD151" s="153"/>
      <c r="AE151" s="153"/>
    </row>
    <row r="152" spans="2:31" ht="12.75" outlineLevel="2">
      <c r="B152" s="166" t="s">
        <v>320</v>
      </c>
      <c r="C152" s="151" t="s">
        <v>552</v>
      </c>
      <c r="D152" s="320" t="s">
        <v>10</v>
      </c>
      <c r="E152" s="187">
        <f>'Average Cost'!E547</f>
        <v>0.22427347658640182</v>
      </c>
      <c r="F152" s="146">
        <v>1</v>
      </c>
      <c r="G152" s="146">
        <f t="shared" si="25"/>
        <v>0.22427347658640182</v>
      </c>
      <c r="H152" s="146">
        <v>2</v>
      </c>
      <c r="I152" s="146">
        <f t="shared" si="26"/>
        <v>0.44854695317280363</v>
      </c>
      <c r="J152" s="146">
        <v>2</v>
      </c>
      <c r="K152" s="146">
        <f t="shared" si="22"/>
        <v>0.44854695317280363</v>
      </c>
      <c r="L152" s="153"/>
      <c r="M152" s="153">
        <f t="shared" si="23"/>
        <v>0</v>
      </c>
      <c r="N152" s="153"/>
      <c r="O152" s="153"/>
      <c r="P152" s="153">
        <v>1</v>
      </c>
      <c r="Q152" s="153">
        <f>E152*P152</f>
        <v>0.22427347658640182</v>
      </c>
      <c r="R152" s="153"/>
      <c r="S152" s="153"/>
      <c r="T152" s="153"/>
      <c r="U152" s="153"/>
      <c r="V152" s="153"/>
      <c r="W152" s="153"/>
      <c r="X152" s="153"/>
      <c r="Y152" s="153"/>
      <c r="Z152" s="153"/>
      <c r="AA152" s="153"/>
      <c r="AB152" s="153"/>
      <c r="AC152" s="153"/>
      <c r="AD152" s="153"/>
      <c r="AE152" s="153"/>
    </row>
    <row r="153" spans="2:31" ht="12.75" outlineLevel="2">
      <c r="B153" s="166" t="s">
        <v>321</v>
      </c>
      <c r="C153" s="151" t="s">
        <v>553</v>
      </c>
      <c r="D153" s="320" t="s">
        <v>10</v>
      </c>
      <c r="E153" s="187">
        <f>'Average Cost'!E548</f>
        <v>0.22427347658640182</v>
      </c>
      <c r="F153" s="146">
        <v>3</v>
      </c>
      <c r="G153" s="146">
        <f t="shared" si="25"/>
        <v>0.6728204297592054</v>
      </c>
      <c r="H153" s="148">
        <v>2</v>
      </c>
      <c r="I153" s="146">
        <f t="shared" si="26"/>
        <v>0.44854695317280363</v>
      </c>
      <c r="J153" s="146">
        <v>3</v>
      </c>
      <c r="K153" s="146">
        <f t="shared" si="22"/>
        <v>0.6728204297592054</v>
      </c>
      <c r="L153" s="153"/>
      <c r="M153" s="153">
        <f t="shared" si="23"/>
        <v>0</v>
      </c>
      <c r="N153" s="153"/>
      <c r="O153" s="153"/>
      <c r="P153" s="153"/>
      <c r="Q153" s="153"/>
      <c r="R153" s="153">
        <v>1</v>
      </c>
      <c r="S153" s="153">
        <f>E153*R153</f>
        <v>0.22427347658640182</v>
      </c>
      <c r="T153" s="153">
        <v>1</v>
      </c>
      <c r="U153" s="153">
        <f>E153*T153</f>
        <v>0.22427347658640182</v>
      </c>
      <c r="V153" s="153"/>
      <c r="W153" s="153"/>
      <c r="X153" s="153"/>
      <c r="Y153" s="153"/>
      <c r="Z153" s="153"/>
      <c r="AA153" s="153"/>
      <c r="AB153" s="153"/>
      <c r="AC153" s="153"/>
      <c r="AD153" s="153"/>
      <c r="AE153" s="153"/>
    </row>
    <row r="154" spans="2:31" ht="12.75" outlineLevel="2">
      <c r="B154" s="166" t="s">
        <v>445</v>
      </c>
      <c r="C154" s="151" t="s">
        <v>554</v>
      </c>
      <c r="D154" s="320" t="s">
        <v>10</v>
      </c>
      <c r="E154" s="187">
        <f>'Average Cost'!E549</f>
        <v>0.8970939063456073</v>
      </c>
      <c r="F154" s="146">
        <v>1</v>
      </c>
      <c r="G154" s="146">
        <f t="shared" si="25"/>
        <v>0.8970939063456073</v>
      </c>
      <c r="H154" s="146">
        <v>1</v>
      </c>
      <c r="I154" s="146">
        <f t="shared" si="26"/>
        <v>0.8970939063456073</v>
      </c>
      <c r="J154" s="146">
        <v>1</v>
      </c>
      <c r="K154" s="146">
        <f t="shared" si="22"/>
        <v>0.8970939063456073</v>
      </c>
      <c r="L154" s="153"/>
      <c r="M154" s="153">
        <f t="shared" si="23"/>
        <v>0</v>
      </c>
      <c r="N154" s="153"/>
      <c r="O154" s="153"/>
      <c r="P154" s="153"/>
      <c r="Q154" s="153"/>
      <c r="R154" s="153"/>
      <c r="S154" s="153"/>
      <c r="T154" s="153"/>
      <c r="U154" s="153"/>
      <c r="V154" s="153"/>
      <c r="W154" s="153"/>
      <c r="X154" s="153"/>
      <c r="Y154" s="153"/>
      <c r="Z154" s="153"/>
      <c r="AA154" s="153"/>
      <c r="AB154" s="153"/>
      <c r="AC154" s="153"/>
      <c r="AD154" s="153"/>
      <c r="AE154" s="153"/>
    </row>
    <row r="155" spans="2:33" ht="12.75" outlineLevel="1">
      <c r="B155" s="167"/>
      <c r="C155" s="145" t="s">
        <v>555</v>
      </c>
      <c r="D155" s="312"/>
      <c r="E155" s="144"/>
      <c r="F155" s="144"/>
      <c r="G155" s="144">
        <f>SUM(G142:G154)</f>
        <v>147.8747167872441</v>
      </c>
      <c r="H155" s="144"/>
      <c r="I155" s="144">
        <f>SUM(I142:I154)</f>
        <v>129.38336864269522</v>
      </c>
      <c r="J155" s="144"/>
      <c r="K155" s="144">
        <f>SUM(K142:K154)</f>
        <v>216.07628101716884</v>
      </c>
      <c r="L155" s="144"/>
      <c r="M155" s="144">
        <f>SUM(M142:M154)</f>
        <v>41.81578970953462</v>
      </c>
      <c r="N155" s="144"/>
      <c r="O155" s="144">
        <f>SUM(O142:O154)</f>
        <v>33.48403005434979</v>
      </c>
      <c r="P155" s="144"/>
      <c r="Q155" s="144">
        <f>SUM(Q142:Q154)</f>
        <v>32.29538062844186</v>
      </c>
      <c r="R155" s="144"/>
      <c r="S155" s="144">
        <f>SUM(S142:S154)</f>
        <v>32.29538062844186</v>
      </c>
      <c r="T155" s="144"/>
      <c r="U155" s="144">
        <f>SUM(U142:U154)</f>
        <v>17.448476478422062</v>
      </c>
      <c r="V155" s="144"/>
      <c r="W155" s="144">
        <f>SUM(W142:W154)</f>
        <v>0</v>
      </c>
      <c r="X155" s="144"/>
      <c r="Y155" s="144">
        <f>SUM(Y142:Y154)</f>
        <v>0</v>
      </c>
      <c r="Z155" s="144"/>
      <c r="AA155" s="144">
        <f>SUM(AA142:AA154)</f>
        <v>0</v>
      </c>
      <c r="AB155" s="144"/>
      <c r="AC155" s="144">
        <f>SUM(AC142:AC154)</f>
        <v>0</v>
      </c>
      <c r="AD155" s="144"/>
      <c r="AE155" s="144">
        <f>SUM(AE142:AE154)</f>
        <v>0</v>
      </c>
      <c r="AF155" s="144">
        <f>SUM(AF142:AF154)</f>
        <v>0</v>
      </c>
      <c r="AG155" s="144">
        <f>SUM(AG142:AG154)</f>
        <v>0</v>
      </c>
    </row>
    <row r="156" spans="2:33" ht="12.75">
      <c r="B156" s="290"/>
      <c r="C156" s="291" t="s">
        <v>766</v>
      </c>
      <c r="D156" s="314"/>
      <c r="E156" s="292"/>
      <c r="F156" s="292"/>
      <c r="G156" s="292">
        <f>G115+G123+G140+G155</f>
        <v>5089.0488431284075</v>
      </c>
      <c r="H156" s="292"/>
      <c r="I156" s="292">
        <f>I115+I123+I140+I155</f>
        <v>4473.879466043591</v>
      </c>
      <c r="J156" s="292"/>
      <c r="K156" s="292">
        <f>K115+K123+K140+K155</f>
        <v>6731.503916019459</v>
      </c>
      <c r="L156" s="292"/>
      <c r="M156" s="292">
        <f>M115+M123+M140+M155</f>
        <v>1305.1743085207734</v>
      </c>
      <c r="N156" s="292"/>
      <c r="O156" s="292">
        <f>O115+O123+O140+O155</f>
        <v>1153.384742070413</v>
      </c>
      <c r="P156" s="292"/>
      <c r="Q156" s="292">
        <f>Q115+Q123+Q140+Q155</f>
        <v>822.7977576484185</v>
      </c>
      <c r="R156" s="292"/>
      <c r="S156" s="292">
        <f>S115+S123+S140+S155</f>
        <v>1000.3913519822867</v>
      </c>
      <c r="T156" s="292"/>
      <c r="U156" s="292">
        <f>U115+U123+U140+U155</f>
        <v>226.34062724086166</v>
      </c>
      <c r="V156" s="292"/>
      <c r="W156" s="292">
        <f>W115+W123+W140+W155</f>
        <v>0</v>
      </c>
      <c r="X156" s="292"/>
      <c r="Y156" s="292">
        <f>Y115+Y123+Y140+Y155</f>
        <v>0</v>
      </c>
      <c r="Z156" s="292"/>
      <c r="AA156" s="292">
        <f>AA115+AA123+AA140+AA155</f>
        <v>0</v>
      </c>
      <c r="AB156" s="292"/>
      <c r="AC156" s="292">
        <f>AC115+AC123+AC140+AC155</f>
        <v>0</v>
      </c>
      <c r="AD156" s="292"/>
      <c r="AE156" s="292">
        <f>AE115+AE123+AE140+AE155</f>
        <v>0</v>
      </c>
      <c r="AF156" s="292">
        <f>AF115+AF123+AF140+AF155</f>
        <v>0</v>
      </c>
      <c r="AG156" s="292">
        <f>AG115+AG123+AG140+AG155</f>
        <v>0</v>
      </c>
    </row>
    <row r="157" spans="2:31" ht="12.75">
      <c r="B157" s="168"/>
      <c r="C157" s="135"/>
      <c r="F157" s="154"/>
      <c r="G157" s="154"/>
      <c r="H157" s="154"/>
      <c r="I157" s="154"/>
      <c r="J157" s="154"/>
      <c r="K157" s="337"/>
      <c r="L157" s="154"/>
      <c r="M157" s="154"/>
      <c r="N157" s="154"/>
      <c r="O157" s="154"/>
      <c r="P157" s="154"/>
      <c r="Q157" s="154"/>
      <c r="R157" s="154"/>
      <c r="S157" s="154"/>
      <c r="T157" s="154"/>
      <c r="U157" s="154"/>
      <c r="V157" s="154"/>
      <c r="W157" s="154"/>
      <c r="X157" s="154"/>
      <c r="Y157" s="154"/>
      <c r="Z157" s="154"/>
      <c r="AA157" s="154"/>
      <c r="AB157" s="154"/>
      <c r="AC157" s="154"/>
      <c r="AD157" s="154"/>
      <c r="AE157" s="154"/>
    </row>
    <row r="158" spans="2:31" ht="15.75">
      <c r="B158" s="90">
        <v>5</v>
      </c>
      <c r="C158" s="4" t="s">
        <v>556</v>
      </c>
      <c r="L158" s="153"/>
      <c r="M158" s="153"/>
      <c r="N158" s="153"/>
      <c r="O158" s="153"/>
      <c r="P158" s="153"/>
      <c r="Q158" s="153"/>
      <c r="R158" s="153"/>
      <c r="S158" s="153"/>
      <c r="T158" s="153"/>
      <c r="U158" s="153"/>
      <c r="V158" s="153"/>
      <c r="W158" s="153"/>
      <c r="X158" s="153"/>
      <c r="Y158" s="153"/>
      <c r="Z158" s="153"/>
      <c r="AA158" s="153"/>
      <c r="AB158" s="153"/>
      <c r="AC158" s="153"/>
      <c r="AD158" s="153"/>
      <c r="AE158" s="153"/>
    </row>
    <row r="159" spans="2:31" ht="14.25" outlineLevel="1">
      <c r="B159" s="184" t="s">
        <v>557</v>
      </c>
      <c r="C159" s="5" t="s">
        <v>558</v>
      </c>
      <c r="L159" s="153"/>
      <c r="M159" s="153"/>
      <c r="N159" s="153"/>
      <c r="O159" s="153"/>
      <c r="P159" s="153"/>
      <c r="Q159" s="153"/>
      <c r="R159" s="153"/>
      <c r="S159" s="153"/>
      <c r="T159" s="153"/>
      <c r="U159" s="153"/>
      <c r="V159" s="153"/>
      <c r="W159" s="153"/>
      <c r="X159" s="153"/>
      <c r="Y159" s="153"/>
      <c r="Z159" s="153"/>
      <c r="AA159" s="153"/>
      <c r="AB159" s="153"/>
      <c r="AC159" s="153"/>
      <c r="AD159" s="153"/>
      <c r="AE159" s="153"/>
    </row>
    <row r="160" spans="2:31" ht="12.75" outlineLevel="2">
      <c r="B160" s="166" t="s">
        <v>312</v>
      </c>
      <c r="C160" s="151" t="s">
        <v>711</v>
      </c>
      <c r="D160" s="320" t="s">
        <v>10</v>
      </c>
      <c r="E160" s="187">
        <f>'Average Cost'!E48</f>
        <v>39.884847407627014</v>
      </c>
      <c r="F160" s="146">
        <v>8</v>
      </c>
      <c r="G160" s="146">
        <f aca="true" t="shared" si="27" ref="G160:G169">E160*F160</f>
        <v>319.0787792610161</v>
      </c>
      <c r="H160" s="146">
        <v>3</v>
      </c>
      <c r="I160" s="146">
        <f aca="true" t="shared" si="28" ref="I160:I169">E160*H160</f>
        <v>119.65454222288105</v>
      </c>
      <c r="J160" s="338">
        <v>13</v>
      </c>
      <c r="K160" s="146">
        <f aca="true" t="shared" si="29" ref="K160:K169">E160*J160</f>
        <v>518.5030162991512</v>
      </c>
      <c r="L160" s="153"/>
      <c r="M160" s="153">
        <f aca="true" t="shared" si="30" ref="M160:M169">E160*L160</f>
        <v>0</v>
      </c>
      <c r="N160" s="153"/>
      <c r="O160" s="153"/>
      <c r="P160" s="153"/>
      <c r="Q160" s="153"/>
      <c r="R160" s="153"/>
      <c r="S160" s="153"/>
      <c r="T160" s="153"/>
      <c r="U160" s="153"/>
      <c r="V160" s="153">
        <v>2</v>
      </c>
      <c r="W160" s="153">
        <f>E160*V160</f>
        <v>79.76969481525403</v>
      </c>
      <c r="X160" s="153">
        <v>2</v>
      </c>
      <c r="Y160" s="153">
        <f>E160*X160</f>
        <v>79.76969481525403</v>
      </c>
      <c r="Z160" s="153"/>
      <c r="AA160" s="153"/>
      <c r="AB160" s="153"/>
      <c r="AC160" s="153"/>
      <c r="AD160" s="153"/>
      <c r="AE160" s="153"/>
    </row>
    <row r="161" spans="2:33" ht="12.75" outlineLevel="2">
      <c r="B161" s="166" t="s">
        <v>313</v>
      </c>
      <c r="C161" s="151" t="s">
        <v>712</v>
      </c>
      <c r="D161" s="320" t="s">
        <v>10</v>
      </c>
      <c r="E161" s="187">
        <f>'Average Cost'!E49</f>
        <v>31.227396580664774</v>
      </c>
      <c r="F161" s="146">
        <v>7</v>
      </c>
      <c r="G161" s="146">
        <f t="shared" si="27"/>
        <v>218.5917760646534</v>
      </c>
      <c r="H161" s="146">
        <v>6</v>
      </c>
      <c r="I161" s="146">
        <f t="shared" si="28"/>
        <v>187.36437948398864</v>
      </c>
      <c r="J161" s="338">
        <v>8</v>
      </c>
      <c r="K161" s="146">
        <f t="shared" si="29"/>
        <v>249.8191726453182</v>
      </c>
      <c r="L161" s="153"/>
      <c r="M161" s="153">
        <f t="shared" si="30"/>
        <v>0</v>
      </c>
      <c r="N161" s="153"/>
      <c r="O161" s="153"/>
      <c r="P161" s="153">
        <v>2</v>
      </c>
      <c r="Q161" s="153">
        <f>E161*P161</f>
        <v>62.45479316132955</v>
      </c>
      <c r="R161" s="153"/>
      <c r="S161" s="153"/>
      <c r="T161" s="153"/>
      <c r="U161" s="153"/>
      <c r="V161" s="153"/>
      <c r="W161" s="153"/>
      <c r="X161" s="153"/>
      <c r="Y161" s="153"/>
      <c r="Z161" s="153">
        <v>2</v>
      </c>
      <c r="AA161" s="153">
        <f>E161*Z161</f>
        <v>62.45479316132955</v>
      </c>
      <c r="AB161" s="153"/>
      <c r="AC161" s="153"/>
      <c r="AD161" s="153"/>
      <c r="AE161" s="153"/>
      <c r="AF161" s="143">
        <v>2</v>
      </c>
      <c r="AG161" s="143">
        <f>E161*AF161</f>
        <v>62.45479316132955</v>
      </c>
    </row>
    <row r="162" spans="2:33" ht="25.5" outlineLevel="2">
      <c r="B162" s="166" t="s">
        <v>314</v>
      </c>
      <c r="C162" s="151" t="s">
        <v>713</v>
      </c>
      <c r="D162" s="320" t="s">
        <v>10</v>
      </c>
      <c r="E162" s="187">
        <f>'Average Cost'!E50</f>
        <v>11.765454308523767</v>
      </c>
      <c r="F162" s="146">
        <v>45</v>
      </c>
      <c r="G162" s="146">
        <f t="shared" si="27"/>
        <v>529.4454438835695</v>
      </c>
      <c r="H162" s="148">
        <v>30</v>
      </c>
      <c r="I162" s="146">
        <f t="shared" si="28"/>
        <v>352.963629255713</v>
      </c>
      <c r="J162" s="338">
        <v>72</v>
      </c>
      <c r="K162" s="146">
        <f t="shared" si="29"/>
        <v>847.1127102137112</v>
      </c>
      <c r="L162" s="153"/>
      <c r="M162" s="153">
        <f t="shared" si="30"/>
        <v>0</v>
      </c>
      <c r="N162" s="153"/>
      <c r="O162" s="153"/>
      <c r="P162" s="153">
        <v>3</v>
      </c>
      <c r="Q162" s="153">
        <f>E162*P162</f>
        <v>35.2963629255713</v>
      </c>
      <c r="R162" s="153"/>
      <c r="S162" s="153"/>
      <c r="T162" s="153"/>
      <c r="U162" s="153"/>
      <c r="V162" s="153">
        <v>3</v>
      </c>
      <c r="W162" s="153">
        <f>E162*V162</f>
        <v>35.2963629255713</v>
      </c>
      <c r="X162" s="153">
        <v>3</v>
      </c>
      <c r="Y162" s="153">
        <f>E162*X162</f>
        <v>35.2963629255713</v>
      </c>
      <c r="Z162" s="153">
        <v>3</v>
      </c>
      <c r="AA162" s="153">
        <f>E162*Z162</f>
        <v>35.2963629255713</v>
      </c>
      <c r="AB162" s="153"/>
      <c r="AC162" s="153"/>
      <c r="AD162" s="153"/>
      <c r="AE162" s="153"/>
      <c r="AF162" s="143">
        <v>3</v>
      </c>
      <c r="AG162" s="143">
        <f>E162*AF162</f>
        <v>35.2963629255713</v>
      </c>
    </row>
    <row r="163" spans="2:33" ht="12.75" outlineLevel="2">
      <c r="B163" s="166" t="s">
        <v>315</v>
      </c>
      <c r="C163" s="151" t="s">
        <v>714</v>
      </c>
      <c r="D163" s="320" t="s">
        <v>10</v>
      </c>
      <c r="E163" s="187">
        <f>'Average Cost'!E51</f>
        <v>5.028129354030421</v>
      </c>
      <c r="F163" s="146">
        <v>6</v>
      </c>
      <c r="G163" s="146">
        <f t="shared" si="27"/>
        <v>30.168776124182525</v>
      </c>
      <c r="H163" s="146">
        <v>6</v>
      </c>
      <c r="I163" s="146">
        <f t="shared" si="28"/>
        <v>30.168776124182525</v>
      </c>
      <c r="J163" s="338">
        <v>6</v>
      </c>
      <c r="K163" s="146">
        <f t="shared" si="29"/>
        <v>30.168776124182525</v>
      </c>
      <c r="L163" s="153"/>
      <c r="M163" s="153">
        <f t="shared" si="30"/>
        <v>0</v>
      </c>
      <c r="N163" s="153"/>
      <c r="O163" s="153"/>
      <c r="P163" s="153"/>
      <c r="Q163" s="153"/>
      <c r="R163" s="153"/>
      <c r="S163" s="153"/>
      <c r="T163" s="153"/>
      <c r="U163" s="153"/>
      <c r="V163" s="153"/>
      <c r="W163" s="153"/>
      <c r="X163" s="153"/>
      <c r="Y163" s="153"/>
      <c r="Z163" s="153"/>
      <c r="AA163" s="153"/>
      <c r="AB163" s="153"/>
      <c r="AC163" s="153"/>
      <c r="AD163" s="153"/>
      <c r="AE163" s="153"/>
      <c r="AG163" s="143">
        <f aca="true" t="shared" si="31" ref="AG163:AG169">E163*AF163</f>
        <v>0</v>
      </c>
    </row>
    <row r="164" spans="2:33" ht="12.75" outlineLevel="2">
      <c r="B164" s="166" t="s">
        <v>315</v>
      </c>
      <c r="C164" s="151" t="s">
        <v>715</v>
      </c>
      <c r="D164" s="320" t="s">
        <v>10</v>
      </c>
      <c r="E164" s="187">
        <f>'Average Cost'!E52</f>
        <v>5.7418194523042025</v>
      </c>
      <c r="F164" s="146">
        <v>12</v>
      </c>
      <c r="G164" s="146">
        <f t="shared" si="27"/>
        <v>68.90183342765043</v>
      </c>
      <c r="H164" s="146">
        <v>6</v>
      </c>
      <c r="I164" s="146">
        <f t="shared" si="28"/>
        <v>34.450916713825215</v>
      </c>
      <c r="J164" s="338">
        <v>24</v>
      </c>
      <c r="K164" s="146">
        <f t="shared" si="29"/>
        <v>137.80366685530086</v>
      </c>
      <c r="L164" s="153"/>
      <c r="M164" s="153">
        <f t="shared" si="30"/>
        <v>0</v>
      </c>
      <c r="N164" s="153"/>
      <c r="O164" s="153"/>
      <c r="P164" s="153"/>
      <c r="Q164" s="153"/>
      <c r="R164" s="153"/>
      <c r="S164" s="153"/>
      <c r="T164" s="153"/>
      <c r="U164" s="153"/>
      <c r="V164" s="153">
        <v>3</v>
      </c>
      <c r="W164" s="153">
        <f>E164*V164</f>
        <v>17.225458356912608</v>
      </c>
      <c r="X164" s="153">
        <v>3</v>
      </c>
      <c r="Y164" s="153">
        <f>E164*X164</f>
        <v>17.225458356912608</v>
      </c>
      <c r="Z164" s="153"/>
      <c r="AA164" s="153"/>
      <c r="AB164" s="153"/>
      <c r="AC164" s="153"/>
      <c r="AD164" s="153"/>
      <c r="AE164" s="153"/>
      <c r="AG164" s="143">
        <f t="shared" si="31"/>
        <v>0</v>
      </c>
    </row>
    <row r="165" spans="2:33" ht="13.5" customHeight="1" outlineLevel="2">
      <c r="B165" s="166" t="s">
        <v>317</v>
      </c>
      <c r="C165" s="151" t="s">
        <v>716</v>
      </c>
      <c r="D165" s="320" t="s">
        <v>10</v>
      </c>
      <c r="E165" s="187">
        <f>'Average Cost'!E53</f>
        <v>9.120707570966193</v>
      </c>
      <c r="F165" s="148">
        <v>32</v>
      </c>
      <c r="G165" s="146">
        <f t="shared" si="27"/>
        <v>291.8626422709182</v>
      </c>
      <c r="H165" s="148">
        <v>18</v>
      </c>
      <c r="I165" s="146">
        <f t="shared" si="28"/>
        <v>164.17273627739146</v>
      </c>
      <c r="J165" s="339">
        <v>45</v>
      </c>
      <c r="K165" s="146">
        <f t="shared" si="29"/>
        <v>410.4318406934787</v>
      </c>
      <c r="L165" s="153"/>
      <c r="M165" s="153">
        <f t="shared" si="30"/>
        <v>0</v>
      </c>
      <c r="N165" s="153"/>
      <c r="O165" s="153"/>
      <c r="P165" s="153">
        <v>3</v>
      </c>
      <c r="Q165" s="153">
        <f>E165*P165</f>
        <v>27.36212271289858</v>
      </c>
      <c r="R165" s="153"/>
      <c r="S165" s="153"/>
      <c r="T165" s="153"/>
      <c r="U165" s="153"/>
      <c r="V165" s="153">
        <v>4</v>
      </c>
      <c r="W165" s="153">
        <f>E165*V165</f>
        <v>36.48283028386477</v>
      </c>
      <c r="X165" s="153">
        <v>3</v>
      </c>
      <c r="Y165" s="153">
        <f>E165*X165</f>
        <v>27.36212271289858</v>
      </c>
      <c r="Z165" s="153">
        <v>4</v>
      </c>
      <c r="AA165" s="153">
        <f>E165*Z165</f>
        <v>36.48283028386477</v>
      </c>
      <c r="AB165" s="153">
        <v>1</v>
      </c>
      <c r="AC165" s="153">
        <f>E165*AB165</f>
        <v>9.120707570966193</v>
      </c>
      <c r="AD165" s="153"/>
      <c r="AE165" s="153"/>
      <c r="AF165" s="143">
        <v>5</v>
      </c>
      <c r="AG165" s="143">
        <f t="shared" si="31"/>
        <v>45.60353785483096</v>
      </c>
    </row>
    <row r="166" spans="2:33" ht="13.5" customHeight="1" outlineLevel="2">
      <c r="B166" s="166" t="s">
        <v>318</v>
      </c>
      <c r="C166" s="151" t="s">
        <v>717</v>
      </c>
      <c r="D166" s="320" t="s">
        <v>10</v>
      </c>
      <c r="E166" s="187">
        <f>'Average Cost'!E54</f>
        <v>6.798115944043085</v>
      </c>
      <c r="F166" s="146">
        <v>4</v>
      </c>
      <c r="G166" s="146">
        <f t="shared" si="27"/>
        <v>27.19246377617234</v>
      </c>
      <c r="H166" s="146">
        <v>2</v>
      </c>
      <c r="I166" s="146">
        <f t="shared" si="28"/>
        <v>13.59623188808617</v>
      </c>
      <c r="J166" s="338">
        <v>8</v>
      </c>
      <c r="K166" s="146">
        <f t="shared" si="29"/>
        <v>54.38492755234468</v>
      </c>
      <c r="L166" s="153"/>
      <c r="M166" s="153">
        <f t="shared" si="30"/>
        <v>0</v>
      </c>
      <c r="N166" s="153"/>
      <c r="O166" s="153"/>
      <c r="P166" s="153"/>
      <c r="Q166" s="153"/>
      <c r="R166" s="153"/>
      <c r="S166" s="153"/>
      <c r="T166" s="153"/>
      <c r="U166" s="153"/>
      <c r="V166" s="153">
        <v>1</v>
      </c>
      <c r="W166" s="153">
        <f>E166*V166</f>
        <v>6.798115944043085</v>
      </c>
      <c r="X166" s="153">
        <v>1</v>
      </c>
      <c r="Y166" s="153">
        <f>E166*X166</f>
        <v>6.798115944043085</v>
      </c>
      <c r="Z166" s="153"/>
      <c r="AA166" s="153"/>
      <c r="AB166" s="153"/>
      <c r="AC166" s="153"/>
      <c r="AD166" s="153"/>
      <c r="AE166" s="153"/>
      <c r="AG166" s="143">
        <f t="shared" si="31"/>
        <v>0</v>
      </c>
    </row>
    <row r="167" spans="2:33" ht="13.5" customHeight="1" outlineLevel="2">
      <c r="B167" s="166" t="s">
        <v>319</v>
      </c>
      <c r="C167" s="151" t="s">
        <v>718</v>
      </c>
      <c r="D167" s="320" t="s">
        <v>10</v>
      </c>
      <c r="E167" s="187">
        <f>E166</f>
        <v>6.798115944043085</v>
      </c>
      <c r="F167" s="146">
        <v>2</v>
      </c>
      <c r="G167" s="146">
        <f t="shared" si="27"/>
        <v>13.59623188808617</v>
      </c>
      <c r="H167" s="146">
        <v>2</v>
      </c>
      <c r="I167" s="146">
        <f t="shared" si="28"/>
        <v>13.59623188808617</v>
      </c>
      <c r="J167" s="338">
        <v>2</v>
      </c>
      <c r="K167" s="146">
        <f t="shared" si="29"/>
        <v>13.59623188808617</v>
      </c>
      <c r="L167" s="153"/>
      <c r="M167" s="153">
        <f t="shared" si="30"/>
        <v>0</v>
      </c>
      <c r="N167" s="153"/>
      <c r="O167" s="153"/>
      <c r="P167" s="153">
        <v>1</v>
      </c>
      <c r="Q167" s="153">
        <f>E167*P167</f>
        <v>6.798115944043085</v>
      </c>
      <c r="R167" s="153"/>
      <c r="S167" s="153"/>
      <c r="T167" s="153"/>
      <c r="U167" s="153"/>
      <c r="V167" s="153">
        <v>1</v>
      </c>
      <c r="W167" s="153">
        <f>E167*V167</f>
        <v>6.798115944043085</v>
      </c>
      <c r="X167" s="153">
        <v>1</v>
      </c>
      <c r="Y167" s="153">
        <f>E167*X167</f>
        <v>6.798115944043085</v>
      </c>
      <c r="Z167" s="153">
        <v>1</v>
      </c>
      <c r="AA167" s="153">
        <f>E167*Z167</f>
        <v>6.798115944043085</v>
      </c>
      <c r="AB167" s="153"/>
      <c r="AC167" s="153"/>
      <c r="AD167" s="153"/>
      <c r="AE167" s="153"/>
      <c r="AG167" s="143">
        <f t="shared" si="31"/>
        <v>0</v>
      </c>
    </row>
    <row r="168" spans="2:33" ht="13.5" customHeight="1" outlineLevel="2">
      <c r="B168" s="166" t="s">
        <v>251</v>
      </c>
      <c r="C168" s="151" t="s">
        <v>719</v>
      </c>
      <c r="D168" s="320" t="s">
        <v>10</v>
      </c>
      <c r="E168" s="187">
        <f>'Average Cost'!E56</f>
        <v>3.6320147389712627</v>
      </c>
      <c r="F168" s="146">
        <v>10</v>
      </c>
      <c r="G168" s="146">
        <f t="shared" si="27"/>
        <v>36.32014738971263</v>
      </c>
      <c r="H168" s="146">
        <v>7</v>
      </c>
      <c r="I168" s="146">
        <f t="shared" si="28"/>
        <v>25.424103172798837</v>
      </c>
      <c r="J168" s="338">
        <v>7</v>
      </c>
      <c r="K168" s="146">
        <f t="shared" si="29"/>
        <v>25.424103172798837</v>
      </c>
      <c r="L168" s="153"/>
      <c r="M168" s="153">
        <f t="shared" si="30"/>
        <v>0</v>
      </c>
      <c r="N168" s="153"/>
      <c r="O168" s="153"/>
      <c r="P168" s="153">
        <v>3</v>
      </c>
      <c r="Q168" s="153">
        <f>E168*P168</f>
        <v>10.896044216913788</v>
      </c>
      <c r="R168" s="153"/>
      <c r="S168" s="153"/>
      <c r="T168" s="153"/>
      <c r="U168" s="153"/>
      <c r="V168" s="153"/>
      <c r="W168" s="153"/>
      <c r="X168" s="153"/>
      <c r="Y168" s="153"/>
      <c r="Z168" s="153">
        <v>3</v>
      </c>
      <c r="AA168" s="153">
        <f>E168*Z168</f>
        <v>10.896044216913788</v>
      </c>
      <c r="AB168" s="153"/>
      <c r="AC168" s="153"/>
      <c r="AD168" s="153"/>
      <c r="AE168" s="153"/>
      <c r="AG168" s="143">
        <f t="shared" si="31"/>
        <v>0</v>
      </c>
    </row>
    <row r="169" spans="2:33" ht="12.75" outlineLevel="2">
      <c r="B169" s="166" t="s">
        <v>321</v>
      </c>
      <c r="C169" s="151" t="s">
        <v>720</v>
      </c>
      <c r="D169" s="320" t="s">
        <v>10</v>
      </c>
      <c r="E169" s="187">
        <f>'Average Cost'!E57</f>
        <v>1.6739465860825946</v>
      </c>
      <c r="F169" s="146">
        <v>33</v>
      </c>
      <c r="G169" s="146">
        <f t="shared" si="27"/>
        <v>55.24023734072562</v>
      </c>
      <c r="H169" s="148">
        <v>18</v>
      </c>
      <c r="I169" s="146">
        <f t="shared" si="28"/>
        <v>30.131038549486703</v>
      </c>
      <c r="J169" s="339">
        <v>45</v>
      </c>
      <c r="K169" s="146">
        <f t="shared" si="29"/>
        <v>75.32759637371676</v>
      </c>
      <c r="L169" s="153"/>
      <c r="M169" s="153">
        <f t="shared" si="30"/>
        <v>0</v>
      </c>
      <c r="N169" s="153"/>
      <c r="O169" s="153"/>
      <c r="P169" s="153"/>
      <c r="Q169" s="153"/>
      <c r="R169" s="153"/>
      <c r="S169" s="153"/>
      <c r="T169" s="153"/>
      <c r="U169" s="153"/>
      <c r="V169" s="153">
        <v>6</v>
      </c>
      <c r="W169" s="153">
        <f>E169*V169</f>
        <v>10.043679516495567</v>
      </c>
      <c r="X169" s="153">
        <v>3</v>
      </c>
      <c r="Y169" s="153">
        <f>E169*X169</f>
        <v>5.021839758247784</v>
      </c>
      <c r="Z169" s="153"/>
      <c r="AA169" s="153"/>
      <c r="AB169" s="153">
        <v>3</v>
      </c>
      <c r="AC169" s="153">
        <f>E169*AB169</f>
        <v>5.021839758247784</v>
      </c>
      <c r="AD169" s="153"/>
      <c r="AE169" s="153"/>
      <c r="AF169" s="143">
        <v>3</v>
      </c>
      <c r="AG169" s="143">
        <f t="shared" si="31"/>
        <v>5.021839758247784</v>
      </c>
    </row>
    <row r="170" spans="2:33" ht="12.75" outlineLevel="1">
      <c r="B170" s="167"/>
      <c r="C170" s="145" t="s">
        <v>559</v>
      </c>
      <c r="D170" s="312"/>
      <c r="E170" s="144"/>
      <c r="F170" s="144"/>
      <c r="G170" s="144">
        <f>SUM(G160:G169)</f>
        <v>1590.3983314266868</v>
      </c>
      <c r="H170" s="144"/>
      <c r="I170" s="144">
        <f>SUM(I160:I169)</f>
        <v>971.5225855764398</v>
      </c>
      <c r="J170" s="144"/>
      <c r="K170" s="144">
        <f>SUM(K160:K169)</f>
        <v>2362.5720418180895</v>
      </c>
      <c r="L170" s="144"/>
      <c r="M170" s="144">
        <f>SUM(M160:M169)</f>
        <v>0</v>
      </c>
      <c r="N170" s="144"/>
      <c r="O170" s="144">
        <f>SUM(O160:O169)</f>
        <v>0</v>
      </c>
      <c r="P170" s="144"/>
      <c r="Q170" s="144">
        <f>SUM(Q160:Q169)</f>
        <v>142.80743896075631</v>
      </c>
      <c r="R170" s="144"/>
      <c r="S170" s="144">
        <f>SUM(S160:S169)</f>
        <v>0</v>
      </c>
      <c r="T170" s="144"/>
      <c r="U170" s="144">
        <f>SUM(U160:U169)</f>
        <v>0</v>
      </c>
      <c r="V170" s="144"/>
      <c r="W170" s="144">
        <f>SUM(W160:W169)</f>
        <v>192.4142577861844</v>
      </c>
      <c r="X170" s="144"/>
      <c r="Y170" s="144">
        <f>SUM(Y160:Y169)</f>
        <v>178.27171045697045</v>
      </c>
      <c r="Z170" s="144"/>
      <c r="AA170" s="144">
        <f>SUM(AA160:AA169)</f>
        <v>151.9281465317225</v>
      </c>
      <c r="AB170" s="144"/>
      <c r="AC170" s="144">
        <f>SUM(AC160:AC169)</f>
        <v>14.142547329213976</v>
      </c>
      <c r="AD170" s="144"/>
      <c r="AE170" s="144">
        <f>SUM(AE160:AE169)</f>
        <v>0</v>
      </c>
      <c r="AF170" s="144">
        <f>SUM(AF160:AF169)</f>
        <v>13</v>
      </c>
      <c r="AG170" s="144">
        <f>SUM(AG160:AG169)</f>
        <v>148.37653369997957</v>
      </c>
    </row>
    <row r="171" spans="2:31" ht="14.25" outlineLevel="1">
      <c r="B171" s="184" t="s">
        <v>560</v>
      </c>
      <c r="C171" s="5" t="s">
        <v>331</v>
      </c>
      <c r="K171" s="337"/>
      <c r="L171" s="153"/>
      <c r="M171" s="153"/>
      <c r="N171" s="153"/>
      <c r="O171" s="153"/>
      <c r="P171" s="153"/>
      <c r="Q171" s="153"/>
      <c r="R171" s="153"/>
      <c r="S171" s="153"/>
      <c r="T171" s="153"/>
      <c r="U171" s="153"/>
      <c r="V171" s="153"/>
      <c r="W171" s="153"/>
      <c r="X171" s="153"/>
      <c r="Y171" s="153"/>
      <c r="Z171" s="153"/>
      <c r="AA171" s="153"/>
      <c r="AB171" s="153"/>
      <c r="AC171" s="153"/>
      <c r="AD171" s="153"/>
      <c r="AE171" s="153"/>
    </row>
    <row r="172" spans="2:31" ht="12.75" outlineLevel="2">
      <c r="B172" s="166" t="s">
        <v>312</v>
      </c>
      <c r="C172" s="151" t="s">
        <v>45</v>
      </c>
      <c r="D172" s="320" t="s">
        <v>10</v>
      </c>
      <c r="E172" s="187">
        <f>'Average Cost'!E60</f>
        <v>5.575655599999999</v>
      </c>
      <c r="F172" s="146">
        <v>8</v>
      </c>
      <c r="G172" s="146">
        <f aca="true" t="shared" si="32" ref="G172:G177">E172*F172</f>
        <v>44.605244799999994</v>
      </c>
      <c r="H172" s="146">
        <v>3</v>
      </c>
      <c r="I172" s="146">
        <f aca="true" t="shared" si="33" ref="I172:I177">E172*H172</f>
        <v>16.7269668</v>
      </c>
      <c r="J172" s="338">
        <v>13</v>
      </c>
      <c r="K172" s="146">
        <f aca="true" t="shared" si="34" ref="K172:K177">E172*J172</f>
        <v>72.48352279999999</v>
      </c>
      <c r="L172" s="153"/>
      <c r="M172" s="153"/>
      <c r="N172" s="153"/>
      <c r="O172" s="153"/>
      <c r="P172" s="153"/>
      <c r="Q172" s="153"/>
      <c r="R172" s="153"/>
      <c r="S172" s="153"/>
      <c r="T172" s="153"/>
      <c r="U172" s="153"/>
      <c r="V172" s="153">
        <v>2</v>
      </c>
      <c r="W172" s="153">
        <f>E172*V172</f>
        <v>11.151311199999999</v>
      </c>
      <c r="X172" s="153">
        <v>2</v>
      </c>
      <c r="Y172" s="153"/>
      <c r="Z172" s="153"/>
      <c r="AA172" s="153"/>
      <c r="AB172" s="153"/>
      <c r="AC172" s="153"/>
      <c r="AD172" s="153"/>
      <c r="AE172" s="153"/>
    </row>
    <row r="173" spans="2:33" ht="12.75" outlineLevel="2">
      <c r="B173" s="166" t="s">
        <v>313</v>
      </c>
      <c r="C173" s="151" t="s">
        <v>46</v>
      </c>
      <c r="D173" s="320" t="s">
        <v>10</v>
      </c>
      <c r="E173" s="187">
        <f>'Average Cost'!E61</f>
        <v>4.842880646</v>
      </c>
      <c r="F173" s="146">
        <v>7</v>
      </c>
      <c r="G173" s="146">
        <f t="shared" si="32"/>
        <v>33.900164522000004</v>
      </c>
      <c r="H173" s="146">
        <v>6</v>
      </c>
      <c r="I173" s="146">
        <f t="shared" si="33"/>
        <v>29.057283876</v>
      </c>
      <c r="J173" s="338">
        <v>8</v>
      </c>
      <c r="K173" s="146">
        <f t="shared" si="34"/>
        <v>38.743045168</v>
      </c>
      <c r="L173" s="153"/>
      <c r="M173" s="153"/>
      <c r="N173" s="153"/>
      <c r="O173" s="153"/>
      <c r="P173" s="153">
        <v>2</v>
      </c>
      <c r="Q173" s="153">
        <f>E173*P173</f>
        <v>9.685761292</v>
      </c>
      <c r="R173" s="153"/>
      <c r="S173" s="153"/>
      <c r="T173" s="153"/>
      <c r="U173" s="153"/>
      <c r="V173" s="153"/>
      <c r="W173" s="153"/>
      <c r="X173" s="153"/>
      <c r="Y173" s="153"/>
      <c r="Z173" s="153">
        <v>2</v>
      </c>
      <c r="AA173" s="153">
        <f>E173*Z173</f>
        <v>9.685761292</v>
      </c>
      <c r="AB173" s="153"/>
      <c r="AC173" s="153"/>
      <c r="AD173" s="153"/>
      <c r="AE173" s="153"/>
      <c r="AF173" s="143">
        <v>2</v>
      </c>
      <c r="AG173" s="143">
        <f>E173*AF173</f>
        <v>9.685761292</v>
      </c>
    </row>
    <row r="174" spans="2:33" ht="12.75" outlineLevel="2">
      <c r="B174" s="166" t="s">
        <v>314</v>
      </c>
      <c r="C174" s="151" t="s">
        <v>47</v>
      </c>
      <c r="D174" s="320" t="s">
        <v>10</v>
      </c>
      <c r="E174" s="187">
        <f>'Average Cost'!E62</f>
        <v>21.283997633333332</v>
      </c>
      <c r="F174" s="146">
        <v>4</v>
      </c>
      <c r="G174" s="146">
        <f t="shared" si="32"/>
        <v>85.13599053333333</v>
      </c>
      <c r="H174" s="146">
        <v>2</v>
      </c>
      <c r="I174" s="146">
        <f t="shared" si="33"/>
        <v>42.567995266666664</v>
      </c>
      <c r="J174" s="338">
        <v>6</v>
      </c>
      <c r="K174" s="146">
        <f t="shared" si="34"/>
        <v>127.7039858</v>
      </c>
      <c r="L174" s="153"/>
      <c r="M174" s="153"/>
      <c r="N174" s="153"/>
      <c r="O174" s="153"/>
      <c r="P174" s="153"/>
      <c r="Q174" s="153"/>
      <c r="R174" s="153"/>
      <c r="S174" s="153"/>
      <c r="T174" s="153"/>
      <c r="U174" s="153"/>
      <c r="V174" s="153">
        <v>1</v>
      </c>
      <c r="W174" s="153">
        <f>E174*V174</f>
        <v>21.283997633333332</v>
      </c>
      <c r="X174" s="153">
        <v>1</v>
      </c>
      <c r="Y174" s="153"/>
      <c r="Z174" s="153"/>
      <c r="AA174" s="153"/>
      <c r="AB174" s="153"/>
      <c r="AC174" s="153"/>
      <c r="AD174" s="153"/>
      <c r="AE174" s="153"/>
      <c r="AG174" s="143">
        <f>E174*AF174</f>
        <v>0</v>
      </c>
    </row>
    <row r="175" spans="2:33" ht="25.5" outlineLevel="2">
      <c r="B175" s="166" t="s">
        <v>315</v>
      </c>
      <c r="C175" s="151" t="s">
        <v>561</v>
      </c>
      <c r="D175" s="320" t="s">
        <v>10</v>
      </c>
      <c r="E175" s="187">
        <f>'Average Cost'!E63</f>
        <v>18.827601089999998</v>
      </c>
      <c r="F175" s="146">
        <v>2</v>
      </c>
      <c r="G175" s="146">
        <f t="shared" si="32"/>
        <v>37.655202179999996</v>
      </c>
      <c r="H175" s="146">
        <v>2</v>
      </c>
      <c r="I175" s="146">
        <f t="shared" si="33"/>
        <v>37.655202179999996</v>
      </c>
      <c r="J175" s="338">
        <v>2</v>
      </c>
      <c r="K175" s="146">
        <f t="shared" si="34"/>
        <v>37.655202179999996</v>
      </c>
      <c r="L175" s="153"/>
      <c r="M175" s="153"/>
      <c r="N175" s="153"/>
      <c r="O175" s="153"/>
      <c r="P175" s="153">
        <v>1</v>
      </c>
      <c r="Q175" s="153">
        <f>E175*P175</f>
        <v>18.827601089999998</v>
      </c>
      <c r="R175" s="153"/>
      <c r="S175" s="153"/>
      <c r="T175" s="153"/>
      <c r="U175" s="153"/>
      <c r="V175" s="153"/>
      <c r="W175" s="153"/>
      <c r="X175" s="153"/>
      <c r="Y175" s="153"/>
      <c r="Z175" s="153"/>
      <c r="AA175" s="153"/>
      <c r="AB175" s="153"/>
      <c r="AC175" s="153"/>
      <c r="AD175" s="153"/>
      <c r="AE175" s="153"/>
      <c r="AF175" s="143">
        <v>1</v>
      </c>
      <c r="AG175" s="143">
        <f>E175*AF175</f>
        <v>18.827601089999998</v>
      </c>
    </row>
    <row r="176" spans="2:31" ht="12.75" outlineLevel="2">
      <c r="B176" s="166" t="s">
        <v>316</v>
      </c>
      <c r="C176" s="151" t="s">
        <v>49</v>
      </c>
      <c r="D176" s="320" t="s">
        <v>10</v>
      </c>
      <c r="E176" s="187">
        <f>'Average Cost'!E64</f>
        <v>10.71548</v>
      </c>
      <c r="F176" s="146">
        <v>2</v>
      </c>
      <c r="G176" s="146">
        <f t="shared" si="32"/>
        <v>21.43096</v>
      </c>
      <c r="H176" s="146">
        <v>1</v>
      </c>
      <c r="I176" s="146">
        <f t="shared" si="33"/>
        <v>10.71548</v>
      </c>
      <c r="J176" s="338">
        <v>3</v>
      </c>
      <c r="K176" s="146">
        <f t="shared" si="34"/>
        <v>32.14644</v>
      </c>
      <c r="L176" s="153"/>
      <c r="M176" s="153"/>
      <c r="N176" s="153"/>
      <c r="O176" s="153"/>
      <c r="P176" s="153"/>
      <c r="Q176" s="153"/>
      <c r="R176" s="153"/>
      <c r="S176" s="153"/>
      <c r="T176" s="153"/>
      <c r="U176" s="153"/>
      <c r="V176" s="153">
        <v>1</v>
      </c>
      <c r="W176" s="153">
        <f>E176*V176</f>
        <v>10.71548</v>
      </c>
      <c r="X176" s="153"/>
      <c r="Y176" s="153"/>
      <c r="Z176" s="153">
        <v>1</v>
      </c>
      <c r="AA176" s="153">
        <f>E176*Z176</f>
        <v>10.71548</v>
      </c>
      <c r="AB176" s="153">
        <v>1</v>
      </c>
      <c r="AC176" s="153">
        <f>E176*AB176</f>
        <v>10.71548</v>
      </c>
      <c r="AD176" s="153"/>
      <c r="AE176" s="153"/>
    </row>
    <row r="177" spans="2:31" ht="12.75" outlineLevel="2">
      <c r="B177" s="166" t="s">
        <v>317</v>
      </c>
      <c r="C177" s="151" t="s">
        <v>562</v>
      </c>
      <c r="D177" s="320" t="s">
        <v>10</v>
      </c>
      <c r="E177" s="187">
        <f>'Average Cost'!E65</f>
        <v>82.8773655048</v>
      </c>
      <c r="F177" s="146">
        <v>1</v>
      </c>
      <c r="G177" s="146">
        <f t="shared" si="32"/>
        <v>82.8773655048</v>
      </c>
      <c r="H177" s="146">
        <v>1</v>
      </c>
      <c r="I177" s="146">
        <f t="shared" si="33"/>
        <v>82.8773655048</v>
      </c>
      <c r="J177" s="338">
        <v>1</v>
      </c>
      <c r="K177" s="146">
        <f t="shared" si="34"/>
        <v>82.8773655048</v>
      </c>
      <c r="L177" s="153"/>
      <c r="M177" s="153"/>
      <c r="N177" s="153"/>
      <c r="O177" s="153"/>
      <c r="P177" s="153"/>
      <c r="Q177" s="153"/>
      <c r="R177" s="153"/>
      <c r="S177" s="153"/>
      <c r="T177" s="153"/>
      <c r="U177" s="153"/>
      <c r="V177" s="153"/>
      <c r="W177" s="153"/>
      <c r="X177" s="153"/>
      <c r="Y177" s="153"/>
      <c r="Z177" s="153"/>
      <c r="AA177" s="153"/>
      <c r="AB177" s="153"/>
      <c r="AC177" s="153"/>
      <c r="AD177" s="153"/>
      <c r="AE177" s="153"/>
    </row>
    <row r="178" spans="2:33" ht="12.75" outlineLevel="1">
      <c r="B178" s="167"/>
      <c r="C178" s="145" t="s">
        <v>563</v>
      </c>
      <c r="D178" s="312"/>
      <c r="E178" s="144"/>
      <c r="F178" s="144"/>
      <c r="G178" s="144">
        <f>SUM(G172:G177)</f>
        <v>305.6049275401333</v>
      </c>
      <c r="H178" s="144"/>
      <c r="I178" s="144">
        <f>SUM(I172:I177)</f>
        <v>219.60029362746664</v>
      </c>
      <c r="J178" s="144"/>
      <c r="K178" s="144">
        <f>SUM(K172:K177)</f>
        <v>391.6095614528</v>
      </c>
      <c r="L178" s="144"/>
      <c r="M178" s="144">
        <f>SUM(M172:M177)</f>
        <v>0</v>
      </c>
      <c r="N178" s="144"/>
      <c r="O178" s="144">
        <f>SUM(O172:O177)</f>
        <v>0</v>
      </c>
      <c r="P178" s="144"/>
      <c r="Q178" s="144">
        <f>SUM(Q172:Q177)</f>
        <v>28.513362381999997</v>
      </c>
      <c r="R178" s="144"/>
      <c r="S178" s="144">
        <f>SUM(S172:S177)</f>
        <v>0</v>
      </c>
      <c r="T178" s="144"/>
      <c r="U178" s="144">
        <f>SUM(U172:U177)</f>
        <v>0</v>
      </c>
      <c r="V178" s="144"/>
      <c r="W178" s="144">
        <f>SUM(W172:W177)</f>
        <v>43.15078883333333</v>
      </c>
      <c r="X178" s="144"/>
      <c r="Y178" s="144">
        <f>SUM(Y172:Y177)</f>
        <v>0</v>
      </c>
      <c r="Z178" s="144"/>
      <c r="AA178" s="144">
        <f>SUM(AA172:AA177)</f>
        <v>20.401241292</v>
      </c>
      <c r="AB178" s="144"/>
      <c r="AC178" s="144">
        <f>SUM(AC172:AC177)</f>
        <v>10.71548</v>
      </c>
      <c r="AD178" s="144"/>
      <c r="AE178" s="144">
        <f>SUM(AE172:AE177)</f>
        <v>0</v>
      </c>
      <c r="AF178" s="144">
        <f>SUM(AF172:AF177)</f>
        <v>3</v>
      </c>
      <c r="AG178" s="144">
        <f>SUM(AG172:AG177)</f>
        <v>28.513362381999997</v>
      </c>
    </row>
    <row r="179" spans="2:31" ht="14.25" outlineLevel="1">
      <c r="B179" s="184" t="s">
        <v>564</v>
      </c>
      <c r="C179" s="5" t="s">
        <v>565</v>
      </c>
      <c r="K179" s="337"/>
      <c r="L179" s="153"/>
      <c r="M179" s="153"/>
      <c r="N179" s="153"/>
      <c r="O179" s="153"/>
      <c r="P179" s="153"/>
      <c r="Q179" s="153"/>
      <c r="R179" s="153"/>
      <c r="S179" s="153"/>
      <c r="T179" s="153"/>
      <c r="U179" s="153"/>
      <c r="V179" s="153"/>
      <c r="W179" s="153"/>
      <c r="X179" s="153"/>
      <c r="Y179" s="153"/>
      <c r="Z179" s="153"/>
      <c r="AA179" s="153"/>
      <c r="AB179" s="153"/>
      <c r="AC179" s="153"/>
      <c r="AD179" s="153"/>
      <c r="AE179" s="153"/>
    </row>
    <row r="180" spans="2:33" ht="12.75" outlineLevel="2">
      <c r="B180" s="166" t="s">
        <v>312</v>
      </c>
      <c r="C180" s="151" t="s">
        <v>566</v>
      </c>
      <c r="D180" s="320" t="s">
        <v>420</v>
      </c>
      <c r="E180" s="187">
        <f>'Average Cost'!E143</f>
        <v>361.48698327404037</v>
      </c>
      <c r="F180" s="143">
        <v>1</v>
      </c>
      <c r="G180" s="143">
        <f>F180*E180</f>
        <v>361.48698327404037</v>
      </c>
      <c r="H180" s="143">
        <v>0.8</v>
      </c>
      <c r="I180" s="143">
        <f>H180*E180</f>
        <v>289.18958661923233</v>
      </c>
      <c r="J180" s="143">
        <v>2</v>
      </c>
      <c r="K180" s="146">
        <f>E180*J180</f>
        <v>722.9739665480807</v>
      </c>
      <c r="L180" s="153"/>
      <c r="M180" s="153"/>
      <c r="N180" s="153"/>
      <c r="O180" s="153"/>
      <c r="P180" s="156">
        <v>0.25</v>
      </c>
      <c r="Q180" s="153">
        <f>E180*P180</f>
        <v>90.37174581851009</v>
      </c>
      <c r="R180" s="153"/>
      <c r="S180" s="153"/>
      <c r="T180" s="153"/>
      <c r="U180" s="153"/>
      <c r="V180" s="156">
        <v>0.25</v>
      </c>
      <c r="W180" s="156">
        <f>V180*E180</f>
        <v>90.37174581851009</v>
      </c>
      <c r="X180" s="156">
        <v>0.28</v>
      </c>
      <c r="Y180" s="156">
        <f>X180*E180</f>
        <v>101.21635531673131</v>
      </c>
      <c r="Z180" s="156">
        <v>0.25</v>
      </c>
      <c r="AA180" s="156">
        <f>Z180*E180</f>
        <v>90.37174581851009</v>
      </c>
      <c r="AB180" s="156">
        <v>0.1</v>
      </c>
      <c r="AC180" s="156">
        <f>AB180*E180</f>
        <v>36.14869832740404</v>
      </c>
      <c r="AD180" s="153"/>
      <c r="AE180" s="153"/>
      <c r="AF180" s="143">
        <v>0.3</v>
      </c>
      <c r="AG180" s="143">
        <f>E180*AF180</f>
        <v>108.4460949822121</v>
      </c>
    </row>
    <row r="181" spans="2:31" ht="12.75" outlineLevel="2">
      <c r="B181" s="166" t="s">
        <v>313</v>
      </c>
      <c r="C181" s="151" t="s">
        <v>567</v>
      </c>
      <c r="D181" s="320" t="s">
        <v>420</v>
      </c>
      <c r="F181" s="143"/>
      <c r="G181" s="143"/>
      <c r="H181" s="143"/>
      <c r="I181" s="143"/>
      <c r="J181" s="143"/>
      <c r="K181" s="143"/>
      <c r="L181" s="153"/>
      <c r="M181" s="153"/>
      <c r="N181" s="153"/>
      <c r="O181" s="153"/>
      <c r="P181" s="156"/>
      <c r="Q181" s="156"/>
      <c r="R181" s="153"/>
      <c r="S181" s="153"/>
      <c r="T181" s="153"/>
      <c r="U181" s="153"/>
      <c r="V181" s="156"/>
      <c r="W181" s="156"/>
      <c r="X181" s="156"/>
      <c r="Y181" s="156"/>
      <c r="Z181" s="156"/>
      <c r="AA181" s="156"/>
      <c r="AB181" s="156"/>
      <c r="AC181" s="156"/>
      <c r="AD181" s="153"/>
      <c r="AE181" s="153"/>
    </row>
    <row r="182" spans="2:31" ht="12.75" outlineLevel="2">
      <c r="B182" s="166" t="s">
        <v>314</v>
      </c>
      <c r="C182" s="151" t="s">
        <v>568</v>
      </c>
      <c r="D182" s="320" t="s">
        <v>420</v>
      </c>
      <c r="F182" s="143"/>
      <c r="G182" s="143"/>
      <c r="H182" s="143"/>
      <c r="I182" s="143"/>
      <c r="J182" s="143"/>
      <c r="K182" s="143"/>
      <c r="L182" s="153"/>
      <c r="M182" s="153"/>
      <c r="N182" s="153"/>
      <c r="O182" s="153"/>
      <c r="P182" s="156"/>
      <c r="Q182" s="156"/>
      <c r="R182" s="153"/>
      <c r="S182" s="153"/>
      <c r="T182" s="153"/>
      <c r="U182" s="153"/>
      <c r="V182" s="156"/>
      <c r="W182" s="156"/>
      <c r="X182" s="156"/>
      <c r="Y182" s="156"/>
      <c r="Z182" s="156"/>
      <c r="AA182" s="156"/>
      <c r="AB182" s="156"/>
      <c r="AC182" s="156"/>
      <c r="AD182" s="153"/>
      <c r="AE182" s="153"/>
    </row>
    <row r="183" spans="2:31" ht="25.5" outlineLevel="2">
      <c r="B183" s="166" t="s">
        <v>316</v>
      </c>
      <c r="C183" s="151" t="s">
        <v>569</v>
      </c>
      <c r="D183" s="320" t="s">
        <v>436</v>
      </c>
      <c r="F183" s="143"/>
      <c r="G183" s="143"/>
      <c r="H183" s="143"/>
      <c r="I183" s="143"/>
      <c r="J183" s="143"/>
      <c r="K183" s="143"/>
      <c r="L183" s="153"/>
      <c r="M183" s="153"/>
      <c r="N183" s="153"/>
      <c r="O183" s="153"/>
      <c r="P183" s="156"/>
      <c r="Q183" s="156"/>
      <c r="R183" s="153"/>
      <c r="S183" s="153"/>
      <c r="T183" s="153"/>
      <c r="U183" s="153"/>
      <c r="V183" s="156"/>
      <c r="W183" s="156"/>
      <c r="X183" s="156"/>
      <c r="Y183" s="156"/>
      <c r="Z183" s="156"/>
      <c r="AA183" s="156"/>
      <c r="AB183" s="156"/>
      <c r="AC183" s="156"/>
      <c r="AD183" s="153"/>
      <c r="AE183" s="153"/>
    </row>
    <row r="184" spans="2:31" ht="25.5" outlineLevel="2">
      <c r="B184" s="166" t="s">
        <v>317</v>
      </c>
      <c r="C184" s="151" t="s">
        <v>570</v>
      </c>
      <c r="D184" s="320" t="s">
        <v>436</v>
      </c>
      <c r="F184" s="143"/>
      <c r="G184" s="143"/>
      <c r="H184" s="143"/>
      <c r="I184" s="143"/>
      <c r="J184" s="143"/>
      <c r="K184" s="143"/>
      <c r="L184" s="153"/>
      <c r="M184" s="153"/>
      <c r="N184" s="153"/>
      <c r="O184" s="153"/>
      <c r="P184" s="156"/>
      <c r="Q184" s="156"/>
      <c r="R184" s="153"/>
      <c r="S184" s="153"/>
      <c r="T184" s="153"/>
      <c r="U184" s="153"/>
      <c r="V184" s="156"/>
      <c r="W184" s="156"/>
      <c r="X184" s="156"/>
      <c r="Y184" s="156"/>
      <c r="Z184" s="156"/>
      <c r="AA184" s="156"/>
      <c r="AB184" s="156"/>
      <c r="AC184" s="156"/>
      <c r="AD184" s="153"/>
      <c r="AE184" s="153"/>
    </row>
    <row r="185" spans="2:31" ht="12.75" outlineLevel="2">
      <c r="B185" s="166" t="s">
        <v>318</v>
      </c>
      <c r="C185" s="151" t="s">
        <v>571</v>
      </c>
      <c r="D185" s="320" t="s">
        <v>10</v>
      </c>
      <c r="F185" s="143"/>
      <c r="G185" s="143"/>
      <c r="H185" s="143"/>
      <c r="I185" s="143"/>
      <c r="J185" s="143"/>
      <c r="K185" s="143"/>
      <c r="L185" s="153"/>
      <c r="M185" s="153"/>
      <c r="N185" s="153"/>
      <c r="O185" s="153"/>
      <c r="P185" s="156"/>
      <c r="Q185" s="156"/>
      <c r="R185" s="153"/>
      <c r="S185" s="153"/>
      <c r="T185" s="153"/>
      <c r="U185" s="153"/>
      <c r="V185" s="156"/>
      <c r="W185" s="156"/>
      <c r="X185" s="156"/>
      <c r="Y185" s="156"/>
      <c r="Z185" s="156"/>
      <c r="AA185" s="156"/>
      <c r="AB185" s="156"/>
      <c r="AC185" s="156"/>
      <c r="AD185" s="153"/>
      <c r="AE185" s="153"/>
    </row>
    <row r="186" spans="2:31" ht="12.75" outlineLevel="2">
      <c r="B186" s="166" t="s">
        <v>319</v>
      </c>
      <c r="C186" s="151" t="s">
        <v>572</v>
      </c>
      <c r="D186" s="320" t="s">
        <v>10</v>
      </c>
      <c r="F186" s="143"/>
      <c r="G186" s="143"/>
      <c r="H186" s="143"/>
      <c r="I186" s="143"/>
      <c r="J186" s="143"/>
      <c r="K186" s="143"/>
      <c r="L186" s="153"/>
      <c r="M186" s="153"/>
      <c r="N186" s="153"/>
      <c r="O186" s="153"/>
      <c r="P186" s="156"/>
      <c r="Q186" s="156"/>
      <c r="R186" s="153"/>
      <c r="S186" s="153"/>
      <c r="T186" s="153"/>
      <c r="U186" s="153"/>
      <c r="V186" s="156"/>
      <c r="W186" s="156"/>
      <c r="X186" s="156"/>
      <c r="Y186" s="156"/>
      <c r="Z186" s="156"/>
      <c r="AA186" s="156"/>
      <c r="AB186" s="156"/>
      <c r="AC186" s="156"/>
      <c r="AD186" s="153"/>
      <c r="AE186" s="153"/>
    </row>
    <row r="187" spans="2:31" ht="12.75" outlineLevel="2">
      <c r="B187" s="166" t="s">
        <v>251</v>
      </c>
      <c r="C187" s="151" t="s">
        <v>573</v>
      </c>
      <c r="D187" s="320" t="s">
        <v>10</v>
      </c>
      <c r="F187" s="143"/>
      <c r="G187" s="143"/>
      <c r="H187" s="143"/>
      <c r="I187" s="143"/>
      <c r="J187" s="143"/>
      <c r="K187" s="143"/>
      <c r="L187" s="153"/>
      <c r="M187" s="153"/>
      <c r="N187" s="153"/>
      <c r="O187" s="153"/>
      <c r="P187" s="156"/>
      <c r="Q187" s="156"/>
      <c r="R187" s="153"/>
      <c r="S187" s="153"/>
      <c r="T187" s="153"/>
      <c r="U187" s="153"/>
      <c r="V187" s="156"/>
      <c r="W187" s="156"/>
      <c r="X187" s="156"/>
      <c r="Y187" s="156"/>
      <c r="Z187" s="156"/>
      <c r="AA187" s="156"/>
      <c r="AB187" s="156"/>
      <c r="AC187" s="156"/>
      <c r="AD187" s="153"/>
      <c r="AE187" s="153"/>
    </row>
    <row r="188" spans="2:31" ht="12.75" outlineLevel="2">
      <c r="B188" s="166" t="s">
        <v>320</v>
      </c>
      <c r="C188" s="151" t="s">
        <v>574</v>
      </c>
      <c r="D188" s="320" t="s">
        <v>10</v>
      </c>
      <c r="F188" s="143"/>
      <c r="G188" s="143"/>
      <c r="H188" s="143"/>
      <c r="I188" s="143"/>
      <c r="J188" s="143"/>
      <c r="K188" s="143"/>
      <c r="L188" s="153"/>
      <c r="M188" s="153"/>
      <c r="N188" s="153"/>
      <c r="O188" s="153"/>
      <c r="P188" s="156"/>
      <c r="Q188" s="156"/>
      <c r="R188" s="153"/>
      <c r="S188" s="153"/>
      <c r="T188" s="153"/>
      <c r="U188" s="153"/>
      <c r="V188" s="156"/>
      <c r="W188" s="156"/>
      <c r="X188" s="156"/>
      <c r="Y188" s="156"/>
      <c r="Z188" s="156"/>
      <c r="AA188" s="156"/>
      <c r="AB188" s="156"/>
      <c r="AC188" s="156"/>
      <c r="AD188" s="153"/>
      <c r="AE188" s="153"/>
    </row>
    <row r="189" spans="2:31" ht="12.75" outlineLevel="2">
      <c r="B189" s="166" t="s">
        <v>321</v>
      </c>
      <c r="C189" s="151" t="s">
        <v>575</v>
      </c>
      <c r="D189" s="320" t="s">
        <v>10</v>
      </c>
      <c r="F189" s="143"/>
      <c r="G189" s="143"/>
      <c r="H189" s="143"/>
      <c r="I189" s="143"/>
      <c r="J189" s="143"/>
      <c r="K189" s="143"/>
      <c r="L189" s="153"/>
      <c r="M189" s="153"/>
      <c r="N189" s="153"/>
      <c r="O189" s="153"/>
      <c r="P189" s="156"/>
      <c r="Q189" s="156"/>
      <c r="R189" s="153"/>
      <c r="S189" s="153"/>
      <c r="T189" s="153"/>
      <c r="U189" s="153"/>
      <c r="V189" s="156"/>
      <c r="W189" s="156"/>
      <c r="X189" s="156"/>
      <c r="Y189" s="156"/>
      <c r="Z189" s="156"/>
      <c r="AA189" s="156"/>
      <c r="AB189" s="156"/>
      <c r="AC189" s="156"/>
      <c r="AD189" s="153"/>
      <c r="AE189" s="153"/>
    </row>
    <row r="190" spans="2:31" ht="12.75" outlineLevel="2">
      <c r="B190" s="166" t="s">
        <v>445</v>
      </c>
      <c r="C190" s="151" t="s">
        <v>536</v>
      </c>
      <c r="D190" s="320"/>
      <c r="F190" s="143"/>
      <c r="G190" s="143"/>
      <c r="H190" s="143"/>
      <c r="I190" s="143"/>
      <c r="J190" s="143"/>
      <c r="K190" s="143"/>
      <c r="L190" s="153"/>
      <c r="M190" s="153"/>
      <c r="N190" s="153"/>
      <c r="O190" s="153"/>
      <c r="P190" s="156"/>
      <c r="Q190" s="156"/>
      <c r="R190" s="153"/>
      <c r="S190" s="153"/>
      <c r="T190" s="153"/>
      <c r="U190" s="153"/>
      <c r="V190" s="156"/>
      <c r="W190" s="156"/>
      <c r="X190" s="156"/>
      <c r="Y190" s="156"/>
      <c r="Z190" s="156"/>
      <c r="AA190" s="156"/>
      <c r="AB190" s="156"/>
      <c r="AC190" s="156"/>
      <c r="AD190" s="153"/>
      <c r="AE190" s="153"/>
    </row>
    <row r="191" spans="2:31" ht="12.75" outlineLevel="2">
      <c r="B191" s="166" t="s">
        <v>447</v>
      </c>
      <c r="C191" s="151" t="s">
        <v>576</v>
      </c>
      <c r="D191" s="320"/>
      <c r="F191" s="143"/>
      <c r="G191" s="143"/>
      <c r="H191" s="143"/>
      <c r="I191" s="143"/>
      <c r="J191" s="143"/>
      <c r="K191" s="143"/>
      <c r="L191" s="153"/>
      <c r="M191" s="153"/>
      <c r="N191" s="153"/>
      <c r="O191" s="153"/>
      <c r="P191" s="156"/>
      <c r="Q191" s="156"/>
      <c r="R191" s="153"/>
      <c r="S191" s="153"/>
      <c r="T191" s="153"/>
      <c r="U191" s="153"/>
      <c r="V191" s="156"/>
      <c r="W191" s="156"/>
      <c r="X191" s="156"/>
      <c r="Y191" s="156"/>
      <c r="Z191" s="156"/>
      <c r="AA191" s="156"/>
      <c r="AB191" s="156"/>
      <c r="AC191" s="156"/>
      <c r="AD191" s="153"/>
      <c r="AE191" s="153"/>
    </row>
    <row r="192" spans="2:31" ht="12.75" outlineLevel="2">
      <c r="B192" s="166" t="s">
        <v>449</v>
      </c>
      <c r="C192" s="151" t="s">
        <v>577</v>
      </c>
      <c r="D192" s="320" t="s">
        <v>522</v>
      </c>
      <c r="F192" s="143"/>
      <c r="G192" s="143"/>
      <c r="H192" s="143"/>
      <c r="I192" s="143"/>
      <c r="J192" s="143"/>
      <c r="K192" s="143"/>
      <c r="L192" s="153"/>
      <c r="M192" s="153"/>
      <c r="N192" s="153"/>
      <c r="O192" s="153"/>
      <c r="P192" s="156"/>
      <c r="Q192" s="156"/>
      <c r="R192" s="153"/>
      <c r="S192" s="153"/>
      <c r="T192" s="153"/>
      <c r="U192" s="153"/>
      <c r="V192" s="156"/>
      <c r="W192" s="156"/>
      <c r="X192" s="156"/>
      <c r="Y192" s="156"/>
      <c r="Z192" s="156"/>
      <c r="AA192" s="156"/>
      <c r="AB192" s="156"/>
      <c r="AC192" s="156"/>
      <c r="AD192" s="153"/>
      <c r="AE192" s="153"/>
    </row>
    <row r="193" spans="2:33" ht="12.75" outlineLevel="1">
      <c r="B193" s="167"/>
      <c r="C193" s="145" t="s">
        <v>578</v>
      </c>
      <c r="D193" s="312"/>
      <c r="E193" s="144"/>
      <c r="F193" s="144"/>
      <c r="G193" s="144">
        <f>G180</f>
        <v>361.48698327404037</v>
      </c>
      <c r="H193" s="144"/>
      <c r="I193" s="144">
        <f>SUM(I180)</f>
        <v>289.18958661923233</v>
      </c>
      <c r="J193" s="144"/>
      <c r="K193" s="144">
        <f>SUM(K180)</f>
        <v>722.9739665480807</v>
      </c>
      <c r="L193" s="144"/>
      <c r="M193" s="144">
        <f>SUM(M180)</f>
        <v>0</v>
      </c>
      <c r="N193" s="144"/>
      <c r="O193" s="144">
        <f>SUM(O180)</f>
        <v>0</v>
      </c>
      <c r="P193" s="144"/>
      <c r="Q193" s="144">
        <f>SUM(Q180)</f>
        <v>90.37174581851009</v>
      </c>
      <c r="R193" s="144"/>
      <c r="S193" s="144">
        <f>SUM(S180)</f>
        <v>0</v>
      </c>
      <c r="T193" s="144"/>
      <c r="U193" s="144">
        <f>SUM(U180)</f>
        <v>0</v>
      </c>
      <c r="V193" s="144"/>
      <c r="W193" s="144">
        <f>SUM(W180)</f>
        <v>90.37174581851009</v>
      </c>
      <c r="X193" s="144"/>
      <c r="Y193" s="144">
        <f>SUM(Y180)</f>
        <v>101.21635531673131</v>
      </c>
      <c r="Z193" s="144"/>
      <c r="AA193" s="144">
        <f>SUM(AA180)</f>
        <v>90.37174581851009</v>
      </c>
      <c r="AB193" s="144"/>
      <c r="AC193" s="144">
        <f>SUM(AC180)</f>
        <v>36.14869832740404</v>
      </c>
      <c r="AD193" s="144"/>
      <c r="AE193" s="144">
        <f>SUM(AE180)</f>
        <v>0</v>
      </c>
      <c r="AF193" s="144">
        <f>SUM(AF180)</f>
        <v>0.3</v>
      </c>
      <c r="AG193" s="144">
        <f>SUM(AG180)</f>
        <v>108.4460949822121</v>
      </c>
    </row>
    <row r="194" spans="2:31" ht="25.5" outlineLevel="1">
      <c r="B194" s="189" t="s">
        <v>579</v>
      </c>
      <c r="C194" s="190" t="s">
        <v>580</v>
      </c>
      <c r="K194" s="337"/>
      <c r="L194" s="153"/>
      <c r="M194" s="153"/>
      <c r="N194" s="153"/>
      <c r="O194" s="153"/>
      <c r="P194" s="153"/>
      <c r="Q194" s="153"/>
      <c r="R194" s="153"/>
      <c r="S194" s="153"/>
      <c r="T194" s="153"/>
      <c r="U194" s="153"/>
      <c r="V194" s="153"/>
      <c r="W194" s="153"/>
      <c r="X194" s="153"/>
      <c r="Y194" s="153"/>
      <c r="Z194" s="153"/>
      <c r="AA194" s="153"/>
      <c r="AB194" s="153"/>
      <c r="AC194" s="153"/>
      <c r="AD194" s="153"/>
      <c r="AE194" s="153"/>
    </row>
    <row r="195" spans="2:33" ht="12.75" outlineLevel="2">
      <c r="B195" s="166" t="s">
        <v>312</v>
      </c>
      <c r="C195" s="151" t="s">
        <v>581</v>
      </c>
      <c r="D195" s="320" t="s">
        <v>10</v>
      </c>
      <c r="E195" s="187">
        <f>'Average Cost'!E552</f>
        <v>0.3364102148796027</v>
      </c>
      <c r="F195" s="146">
        <v>15</v>
      </c>
      <c r="G195" s="146">
        <f aca="true" t="shared" si="35" ref="G195:G200">E195*F195</f>
        <v>5.0461532231940405</v>
      </c>
      <c r="H195" s="146">
        <v>9</v>
      </c>
      <c r="I195" s="146">
        <f aca="true" t="shared" si="36" ref="I195:I200">E195*H195</f>
        <v>3.0276919339164245</v>
      </c>
      <c r="J195" s="338">
        <v>21</v>
      </c>
      <c r="K195" s="146">
        <f aca="true" t="shared" si="37" ref="K195:K207">E195*J195</f>
        <v>7.064614512471657</v>
      </c>
      <c r="L195" s="153"/>
      <c r="M195" s="153"/>
      <c r="N195" s="153"/>
      <c r="O195" s="153"/>
      <c r="P195" s="153">
        <v>2</v>
      </c>
      <c r="Q195" s="153">
        <f>E195*P195</f>
        <v>0.6728204297592054</v>
      </c>
      <c r="R195" s="153"/>
      <c r="S195" s="153"/>
      <c r="T195" s="153"/>
      <c r="U195" s="153"/>
      <c r="V195" s="153">
        <v>2</v>
      </c>
      <c r="W195" s="153">
        <f aca="true" t="shared" si="38" ref="W195:W200">E195*V195</f>
        <v>0.6728204297592054</v>
      </c>
      <c r="X195" s="153">
        <v>2</v>
      </c>
      <c r="Y195" s="153">
        <f aca="true" t="shared" si="39" ref="Y195:Y200">E195*X195</f>
        <v>0.6728204297592054</v>
      </c>
      <c r="Z195" s="153">
        <v>2</v>
      </c>
      <c r="AA195" s="153">
        <f>E195*Z195</f>
        <v>0.6728204297592054</v>
      </c>
      <c r="AB195" s="153"/>
      <c r="AC195" s="153"/>
      <c r="AD195" s="153"/>
      <c r="AE195" s="153"/>
      <c r="AF195" s="143">
        <v>2</v>
      </c>
      <c r="AG195" s="143">
        <f aca="true" t="shared" si="40" ref="AG195:AG200">E195*AF195</f>
        <v>0.6728204297592054</v>
      </c>
    </row>
    <row r="196" spans="2:33" ht="12.75" outlineLevel="2">
      <c r="B196" s="166" t="s">
        <v>313</v>
      </c>
      <c r="C196" s="151" t="s">
        <v>582</v>
      </c>
      <c r="D196" s="320" t="s">
        <v>10</v>
      </c>
      <c r="E196" s="187">
        <f>'Average Cost'!E553</f>
        <v>0.22427347658640187</v>
      </c>
      <c r="F196" s="148">
        <v>48</v>
      </c>
      <c r="G196" s="146">
        <f t="shared" si="35"/>
        <v>10.76512687614729</v>
      </c>
      <c r="H196" s="148">
        <v>29</v>
      </c>
      <c r="I196" s="146">
        <f t="shared" si="36"/>
        <v>6.503930821005654</v>
      </c>
      <c r="J196" s="339">
        <v>62</v>
      </c>
      <c r="K196" s="146">
        <f t="shared" si="37"/>
        <v>13.904955548356916</v>
      </c>
      <c r="L196" s="153"/>
      <c r="M196" s="153"/>
      <c r="N196" s="153"/>
      <c r="O196" s="153"/>
      <c r="P196" s="153">
        <v>7</v>
      </c>
      <c r="Q196" s="153">
        <f>E196*P196</f>
        <v>1.5699143361048131</v>
      </c>
      <c r="R196" s="153"/>
      <c r="S196" s="153"/>
      <c r="T196" s="153"/>
      <c r="U196" s="153"/>
      <c r="V196" s="153">
        <v>6</v>
      </c>
      <c r="W196" s="153">
        <f t="shared" si="38"/>
        <v>1.3456408595184113</v>
      </c>
      <c r="X196" s="153">
        <v>5</v>
      </c>
      <c r="Y196" s="153">
        <f t="shared" si="39"/>
        <v>1.1213673829320094</v>
      </c>
      <c r="Z196" s="153">
        <v>5</v>
      </c>
      <c r="AA196" s="153">
        <f>E196*Z196</f>
        <v>1.1213673829320094</v>
      </c>
      <c r="AB196" s="153">
        <v>1</v>
      </c>
      <c r="AC196" s="153">
        <f>E196*AB196</f>
        <v>0.22427347658640187</v>
      </c>
      <c r="AD196" s="153"/>
      <c r="AE196" s="153"/>
      <c r="AF196" s="143">
        <v>5</v>
      </c>
      <c r="AG196" s="143">
        <f t="shared" si="40"/>
        <v>1.1213673829320094</v>
      </c>
    </row>
    <row r="197" spans="2:33" ht="12.75" outlineLevel="2">
      <c r="B197" s="166" t="s">
        <v>314</v>
      </c>
      <c r="C197" s="151" t="s">
        <v>583</v>
      </c>
      <c r="D197" s="320" t="s">
        <v>10</v>
      </c>
      <c r="E197" s="187">
        <f>'Average Cost'!E554</f>
        <v>0.06728204297592058</v>
      </c>
      <c r="F197" s="146">
        <v>45</v>
      </c>
      <c r="G197" s="146">
        <f t="shared" si="35"/>
        <v>3.0276919339164263</v>
      </c>
      <c r="H197" s="148">
        <v>30</v>
      </c>
      <c r="I197" s="146">
        <f t="shared" si="36"/>
        <v>2.0184612892776173</v>
      </c>
      <c r="J197" s="338">
        <v>72</v>
      </c>
      <c r="K197" s="146">
        <f t="shared" si="37"/>
        <v>4.844307094266282</v>
      </c>
      <c r="L197" s="153"/>
      <c r="M197" s="153"/>
      <c r="N197" s="153"/>
      <c r="O197" s="153"/>
      <c r="P197" s="153">
        <v>3</v>
      </c>
      <c r="Q197" s="153">
        <f>E197*P197</f>
        <v>0.20184612892776174</v>
      </c>
      <c r="R197" s="153"/>
      <c r="S197" s="153"/>
      <c r="T197" s="153"/>
      <c r="U197" s="153"/>
      <c r="V197" s="153">
        <v>6</v>
      </c>
      <c r="W197" s="153">
        <f t="shared" si="38"/>
        <v>0.4036922578555235</v>
      </c>
      <c r="X197" s="153">
        <v>6</v>
      </c>
      <c r="Y197" s="153">
        <f t="shared" si="39"/>
        <v>0.4036922578555235</v>
      </c>
      <c r="Z197" s="153">
        <v>6</v>
      </c>
      <c r="AA197" s="153">
        <f>E197*Z197</f>
        <v>0.4036922578555235</v>
      </c>
      <c r="AB197" s="153"/>
      <c r="AC197" s="153"/>
      <c r="AD197" s="153"/>
      <c r="AE197" s="153"/>
      <c r="AF197" s="143">
        <v>3</v>
      </c>
      <c r="AG197" s="143">
        <f t="shared" si="40"/>
        <v>0.20184612892776174</v>
      </c>
    </row>
    <row r="198" spans="2:31" ht="12.75" outlineLevel="2">
      <c r="B198" s="166" t="s">
        <v>316</v>
      </c>
      <c r="C198" s="151" t="s">
        <v>584</v>
      </c>
      <c r="D198" s="320" t="s">
        <v>10</v>
      </c>
      <c r="E198" s="187">
        <f>'Average Cost'!E555</f>
        <v>0.06728204297592058</v>
      </c>
      <c r="F198" s="146">
        <v>18</v>
      </c>
      <c r="G198" s="146">
        <f t="shared" si="35"/>
        <v>1.2110767735665704</v>
      </c>
      <c r="H198" s="146">
        <v>12</v>
      </c>
      <c r="I198" s="146">
        <f t="shared" si="36"/>
        <v>0.807384515711047</v>
      </c>
      <c r="J198" s="338">
        <v>30</v>
      </c>
      <c r="K198" s="146">
        <f t="shared" si="37"/>
        <v>2.0184612892776173</v>
      </c>
      <c r="L198" s="153"/>
      <c r="M198" s="153"/>
      <c r="N198" s="153"/>
      <c r="O198" s="153"/>
      <c r="P198" s="153"/>
      <c r="Q198" s="153"/>
      <c r="R198" s="153"/>
      <c r="S198" s="153"/>
      <c r="T198" s="153"/>
      <c r="U198" s="153"/>
      <c r="V198" s="153">
        <v>3</v>
      </c>
      <c r="W198" s="153">
        <f t="shared" si="38"/>
        <v>0.20184612892776174</v>
      </c>
      <c r="X198" s="153">
        <v>3</v>
      </c>
      <c r="Y198" s="153">
        <f t="shared" si="39"/>
        <v>0.20184612892776174</v>
      </c>
      <c r="Z198" s="153"/>
      <c r="AA198" s="153"/>
      <c r="AB198" s="153"/>
      <c r="AC198" s="153"/>
      <c r="AD198" s="153"/>
      <c r="AE198" s="153"/>
    </row>
    <row r="199" spans="2:33" ht="12.75" outlineLevel="2">
      <c r="B199" s="166" t="s">
        <v>317</v>
      </c>
      <c r="C199" s="151" t="s">
        <v>585</v>
      </c>
      <c r="D199" s="320" t="s">
        <v>10</v>
      </c>
      <c r="E199" s="187">
        <f>'Average Cost'!E556</f>
        <v>0.03364102148796029</v>
      </c>
      <c r="F199" s="146">
        <v>33</v>
      </c>
      <c r="G199" s="146">
        <f t="shared" si="35"/>
        <v>1.1101537091026896</v>
      </c>
      <c r="H199" s="148">
        <v>18</v>
      </c>
      <c r="I199" s="146">
        <f t="shared" si="36"/>
        <v>0.6055383867832852</v>
      </c>
      <c r="J199" s="339">
        <v>45</v>
      </c>
      <c r="K199" s="146">
        <f t="shared" si="37"/>
        <v>1.5138459669582132</v>
      </c>
      <c r="L199" s="153"/>
      <c r="M199" s="153"/>
      <c r="N199" s="153"/>
      <c r="O199" s="153"/>
      <c r="P199" s="153">
        <v>3</v>
      </c>
      <c r="Q199" s="153">
        <f>E199*P199</f>
        <v>0.10092306446388087</v>
      </c>
      <c r="R199" s="153"/>
      <c r="S199" s="153"/>
      <c r="T199" s="153"/>
      <c r="U199" s="153"/>
      <c r="V199" s="153">
        <v>6</v>
      </c>
      <c r="W199" s="153">
        <f t="shared" si="38"/>
        <v>0.20184612892776174</v>
      </c>
      <c r="X199" s="153">
        <v>3</v>
      </c>
      <c r="Y199" s="153">
        <f t="shared" si="39"/>
        <v>0.10092306446388087</v>
      </c>
      <c r="Z199" s="153">
        <v>3</v>
      </c>
      <c r="AA199" s="153">
        <f>E199*Z199</f>
        <v>0.10092306446388087</v>
      </c>
      <c r="AB199" s="153">
        <v>3</v>
      </c>
      <c r="AC199" s="153">
        <f>E199*AB199</f>
        <v>0.10092306446388087</v>
      </c>
      <c r="AD199" s="153"/>
      <c r="AE199" s="153"/>
      <c r="AF199" s="143">
        <v>3</v>
      </c>
      <c r="AG199" s="143">
        <f t="shared" si="40"/>
        <v>0.10092306446388087</v>
      </c>
    </row>
    <row r="200" spans="2:33" ht="12.75" outlineLevel="2">
      <c r="B200" s="166" t="s">
        <v>318</v>
      </c>
      <c r="C200" s="151" t="s">
        <v>586</v>
      </c>
      <c r="D200" s="320" t="s">
        <v>522</v>
      </c>
      <c r="E200" s="187">
        <f>'Average Cost'!E557</f>
        <v>33.64102148796027</v>
      </c>
      <c r="F200" s="146">
        <v>1</v>
      </c>
      <c r="G200" s="146">
        <f t="shared" si="35"/>
        <v>33.64102148796027</v>
      </c>
      <c r="H200" s="146">
        <v>1</v>
      </c>
      <c r="I200" s="146">
        <f t="shared" si="36"/>
        <v>33.64102148796027</v>
      </c>
      <c r="J200" s="338">
        <v>2</v>
      </c>
      <c r="K200" s="146">
        <f t="shared" si="37"/>
        <v>67.28204297592055</v>
      </c>
      <c r="L200" s="153"/>
      <c r="M200" s="153"/>
      <c r="N200" s="153"/>
      <c r="O200" s="153"/>
      <c r="P200" s="153"/>
      <c r="Q200" s="153"/>
      <c r="R200" s="153"/>
      <c r="S200" s="153"/>
      <c r="T200" s="153"/>
      <c r="U200" s="153"/>
      <c r="V200" s="153">
        <v>0.25</v>
      </c>
      <c r="W200" s="153">
        <f t="shared" si="38"/>
        <v>8.410255371990068</v>
      </c>
      <c r="X200" s="153">
        <v>0.28</v>
      </c>
      <c r="Y200" s="153">
        <f t="shared" si="39"/>
        <v>9.419486016628877</v>
      </c>
      <c r="Z200" s="153">
        <v>0.25</v>
      </c>
      <c r="AA200" s="153">
        <f>E200*Z200</f>
        <v>8.410255371990068</v>
      </c>
      <c r="AB200" s="153">
        <v>0.1</v>
      </c>
      <c r="AC200" s="153">
        <f>E200*AB200</f>
        <v>3.3641021487960274</v>
      </c>
      <c r="AD200" s="153"/>
      <c r="AE200" s="153"/>
      <c r="AF200" s="143">
        <v>0.3</v>
      </c>
      <c r="AG200" s="143">
        <f t="shared" si="40"/>
        <v>10.092306446388081</v>
      </c>
    </row>
    <row r="201" spans="2:31" ht="12.75" outlineLevel="2">
      <c r="B201" s="166"/>
      <c r="C201" s="186" t="s">
        <v>587</v>
      </c>
      <c r="D201" s="320"/>
      <c r="E201"/>
      <c r="J201" s="338"/>
      <c r="K201" s="146">
        <f t="shared" si="37"/>
        <v>0</v>
      </c>
      <c r="L201" s="153"/>
      <c r="M201" s="153"/>
      <c r="N201" s="153"/>
      <c r="O201" s="153"/>
      <c r="P201" s="153"/>
      <c r="Q201" s="153"/>
      <c r="R201" s="153"/>
      <c r="S201" s="153"/>
      <c r="T201" s="153"/>
      <c r="U201" s="153"/>
      <c r="V201" s="153"/>
      <c r="W201" s="153"/>
      <c r="X201" s="153"/>
      <c r="Y201" s="153"/>
      <c r="Z201" s="153"/>
      <c r="AA201" s="153"/>
      <c r="AB201" s="153"/>
      <c r="AC201" s="153"/>
      <c r="AD201" s="153"/>
      <c r="AE201" s="153"/>
    </row>
    <row r="202" spans="2:31" ht="12.75" outlineLevel="2">
      <c r="B202" s="166" t="s">
        <v>319</v>
      </c>
      <c r="C202" s="151" t="s">
        <v>588</v>
      </c>
      <c r="D202" s="320" t="s">
        <v>10</v>
      </c>
      <c r="E202" s="187">
        <f>'Average Cost'!E559</f>
        <v>0.3364102148796026</v>
      </c>
      <c r="F202" s="146">
        <v>8</v>
      </c>
      <c r="G202" s="146">
        <f aca="true" t="shared" si="41" ref="G202:G207">E202*F202</f>
        <v>2.691281719036821</v>
      </c>
      <c r="H202" s="146">
        <v>3</v>
      </c>
      <c r="I202" s="146">
        <f aca="true" t="shared" si="42" ref="I202:I207">E202*H202</f>
        <v>1.0092306446388077</v>
      </c>
      <c r="J202" s="338">
        <v>13</v>
      </c>
      <c r="K202" s="146">
        <f t="shared" si="37"/>
        <v>4.373332793434834</v>
      </c>
      <c r="L202" s="153"/>
      <c r="M202" s="153"/>
      <c r="N202" s="153"/>
      <c r="O202" s="153"/>
      <c r="P202" s="153"/>
      <c r="Q202" s="153"/>
      <c r="R202" s="153"/>
      <c r="S202" s="153"/>
      <c r="T202" s="153"/>
      <c r="U202" s="153"/>
      <c r="V202" s="153">
        <v>2</v>
      </c>
      <c r="W202" s="153">
        <f>E202*V202</f>
        <v>0.6728204297592052</v>
      </c>
      <c r="X202" s="153">
        <v>2</v>
      </c>
      <c r="Y202" s="153">
        <f>E202*X202</f>
        <v>0.6728204297592052</v>
      </c>
      <c r="Z202" s="153"/>
      <c r="AA202" s="153"/>
      <c r="AB202" s="153"/>
      <c r="AC202" s="153"/>
      <c r="AD202" s="153"/>
      <c r="AE202" s="153"/>
    </row>
    <row r="203" spans="2:33" ht="12.75" outlineLevel="2">
      <c r="B203" s="166" t="s">
        <v>251</v>
      </c>
      <c r="C203" s="151" t="s">
        <v>589</v>
      </c>
      <c r="D203" s="320" t="s">
        <v>10</v>
      </c>
      <c r="E203" s="187">
        <f>'Average Cost'!E560</f>
        <v>1.0092306446388082</v>
      </c>
      <c r="F203" s="148">
        <v>7</v>
      </c>
      <c r="G203" s="146">
        <f t="shared" si="41"/>
        <v>7.064614512471657</v>
      </c>
      <c r="H203" s="146">
        <v>6</v>
      </c>
      <c r="I203" s="146">
        <f t="shared" si="42"/>
        <v>6.055383867832849</v>
      </c>
      <c r="J203" s="338">
        <v>8</v>
      </c>
      <c r="K203" s="146">
        <f t="shared" si="37"/>
        <v>8.073845157110465</v>
      </c>
      <c r="L203" s="153"/>
      <c r="M203" s="153"/>
      <c r="N203" s="153"/>
      <c r="O203" s="153"/>
      <c r="P203" s="153">
        <v>2</v>
      </c>
      <c r="Q203" s="153">
        <f>E203*P203</f>
        <v>2.0184612892776164</v>
      </c>
      <c r="R203" s="153"/>
      <c r="S203" s="153"/>
      <c r="T203" s="153"/>
      <c r="U203" s="153"/>
      <c r="V203" s="153"/>
      <c r="W203" s="153"/>
      <c r="X203" s="153"/>
      <c r="Y203" s="153"/>
      <c r="Z203" s="153">
        <v>2</v>
      </c>
      <c r="AA203" s="153">
        <f>E203*Z203</f>
        <v>2.0184612892776164</v>
      </c>
      <c r="AB203" s="153"/>
      <c r="AC203" s="153"/>
      <c r="AD203" s="153"/>
      <c r="AE203" s="153"/>
      <c r="AF203" s="143">
        <v>2</v>
      </c>
      <c r="AG203" s="143">
        <f>E203*AF203</f>
        <v>2.0184612892776164</v>
      </c>
    </row>
    <row r="204" spans="2:33" ht="12.75" outlineLevel="2">
      <c r="B204" s="166" t="s">
        <v>320</v>
      </c>
      <c r="C204" s="151" t="s">
        <v>590</v>
      </c>
      <c r="D204" s="320" t="s">
        <v>10</v>
      </c>
      <c r="E204" s="187">
        <f>'Average Cost'!E561</f>
        <v>0.6128548674736947</v>
      </c>
      <c r="F204" s="146">
        <v>4</v>
      </c>
      <c r="G204" s="146">
        <f t="shared" si="41"/>
        <v>2.4514194698947787</v>
      </c>
      <c r="H204" s="146">
        <v>2</v>
      </c>
      <c r="I204" s="146">
        <f t="shared" si="42"/>
        <v>1.2257097349473893</v>
      </c>
      <c r="J204" s="339">
        <v>8</v>
      </c>
      <c r="K204" s="146">
        <f>E204*J204</f>
        <v>4.902838939789557</v>
      </c>
      <c r="L204" s="153"/>
      <c r="M204" s="153"/>
      <c r="N204" s="153"/>
      <c r="O204" s="153"/>
      <c r="P204" s="153"/>
      <c r="Q204" s="153"/>
      <c r="R204" s="153"/>
      <c r="S204" s="153"/>
      <c r="T204" s="153"/>
      <c r="U204" s="153"/>
      <c r="V204" s="153">
        <v>1</v>
      </c>
      <c r="W204" s="153">
        <f>E204*V204</f>
        <v>0.6128548674736947</v>
      </c>
      <c r="X204" s="153">
        <v>1</v>
      </c>
      <c r="Y204" s="153">
        <f>E204*X204</f>
        <v>0.6128548674736947</v>
      </c>
      <c r="Z204" s="153"/>
      <c r="AA204" s="153"/>
      <c r="AB204" s="153"/>
      <c r="AC204" s="153"/>
      <c r="AD204" s="153"/>
      <c r="AE204" s="153"/>
      <c r="AG204" s="143">
        <f>E204*AF204</f>
        <v>0</v>
      </c>
    </row>
    <row r="205" spans="2:33" ht="12.75" outlineLevel="2">
      <c r="B205" s="166" t="s">
        <v>321</v>
      </c>
      <c r="C205" s="151" t="s">
        <v>591</v>
      </c>
      <c r="D205" s="320" t="s">
        <v>10</v>
      </c>
      <c r="E205" s="187">
        <f>'Average Cost'!E562</f>
        <v>0.10716674092573746</v>
      </c>
      <c r="F205" s="146">
        <v>2</v>
      </c>
      <c r="G205" s="146">
        <f t="shared" si="41"/>
        <v>0.2143334818514749</v>
      </c>
      <c r="H205" s="146">
        <v>2</v>
      </c>
      <c r="I205" s="146">
        <f t="shared" si="42"/>
        <v>0.2143334818514749</v>
      </c>
      <c r="J205" s="338">
        <v>2</v>
      </c>
      <c r="K205" s="146">
        <f t="shared" si="37"/>
        <v>0.2143334818514749</v>
      </c>
      <c r="L205" s="153"/>
      <c r="M205" s="153"/>
      <c r="N205" s="153"/>
      <c r="O205" s="153"/>
      <c r="P205" s="153"/>
      <c r="Q205" s="153"/>
      <c r="R205" s="153"/>
      <c r="S205" s="153"/>
      <c r="T205" s="153"/>
      <c r="U205" s="153"/>
      <c r="V205" s="153"/>
      <c r="W205" s="153"/>
      <c r="X205" s="153"/>
      <c r="Y205" s="153"/>
      <c r="Z205" s="153"/>
      <c r="AA205" s="153"/>
      <c r="AB205" s="153"/>
      <c r="AC205" s="153"/>
      <c r="AD205" s="153"/>
      <c r="AE205" s="153"/>
      <c r="AF205" s="143">
        <v>1</v>
      </c>
      <c r="AG205" s="143">
        <f>E205*AF205</f>
        <v>0.10716674092573746</v>
      </c>
    </row>
    <row r="206" spans="2:31" ht="12.75" outlineLevel="2">
      <c r="B206" s="166" t="s">
        <v>445</v>
      </c>
      <c r="C206" s="151" t="s">
        <v>592</v>
      </c>
      <c r="D206" s="320" t="s">
        <v>10</v>
      </c>
      <c r="E206" s="187">
        <f>'Average Cost'!E563</f>
        <v>1.7924150368147724</v>
      </c>
      <c r="F206" s="146">
        <v>4</v>
      </c>
      <c r="G206" s="146">
        <f t="shared" si="41"/>
        <v>7.16966014725909</v>
      </c>
      <c r="H206" s="146">
        <v>1</v>
      </c>
      <c r="I206" s="146">
        <f t="shared" si="42"/>
        <v>1.7924150368147724</v>
      </c>
      <c r="J206" s="338">
        <v>3</v>
      </c>
      <c r="K206" s="146">
        <f t="shared" si="37"/>
        <v>5.377245110444317</v>
      </c>
      <c r="L206" s="153"/>
      <c r="M206" s="153"/>
      <c r="N206" s="153"/>
      <c r="O206" s="153"/>
      <c r="P206" s="153"/>
      <c r="Q206" s="153"/>
      <c r="R206" s="153"/>
      <c r="S206" s="153"/>
      <c r="T206" s="153"/>
      <c r="U206" s="153"/>
      <c r="V206" s="153">
        <v>1</v>
      </c>
      <c r="W206" s="153">
        <f>E206*V206</f>
        <v>1.7924150368147724</v>
      </c>
      <c r="X206" s="153"/>
      <c r="Y206" s="153">
        <f>E206*X206</f>
        <v>0</v>
      </c>
      <c r="Z206" s="153">
        <v>1</v>
      </c>
      <c r="AA206" s="153">
        <f>E206*Z206</f>
        <v>1.7924150368147724</v>
      </c>
      <c r="AB206" s="153">
        <v>1</v>
      </c>
      <c r="AC206" s="153">
        <f>E206*AB206</f>
        <v>1.7924150368147724</v>
      </c>
      <c r="AD206" s="153"/>
      <c r="AE206" s="153"/>
    </row>
    <row r="207" spans="2:31" ht="12.75" outlineLevel="2">
      <c r="B207" s="166" t="s">
        <v>447</v>
      </c>
      <c r="C207" s="151" t="s">
        <v>593</v>
      </c>
      <c r="D207" s="320" t="s">
        <v>10</v>
      </c>
      <c r="E207" s="187">
        <f>'Average Cost'!E564</f>
        <v>1.4017092286650112</v>
      </c>
      <c r="F207" s="146">
        <v>1</v>
      </c>
      <c r="G207" s="146">
        <f t="shared" si="41"/>
        <v>1.4017092286650112</v>
      </c>
      <c r="H207" s="146">
        <v>1</v>
      </c>
      <c r="I207" s="146">
        <f t="shared" si="42"/>
        <v>1.4017092286650112</v>
      </c>
      <c r="J207" s="338">
        <v>1</v>
      </c>
      <c r="K207" s="146">
        <f t="shared" si="37"/>
        <v>1.4017092286650112</v>
      </c>
      <c r="L207" s="153"/>
      <c r="M207" s="153"/>
      <c r="N207" s="153"/>
      <c r="O207" s="153"/>
      <c r="P207" s="153"/>
      <c r="Q207" s="153"/>
      <c r="R207" s="153"/>
      <c r="S207" s="153"/>
      <c r="T207" s="153"/>
      <c r="U207" s="153"/>
      <c r="V207" s="153"/>
      <c r="W207" s="153"/>
      <c r="X207" s="153"/>
      <c r="Y207" s="153"/>
      <c r="Z207" s="153"/>
      <c r="AA207" s="153"/>
      <c r="AB207" s="153"/>
      <c r="AC207" s="153"/>
      <c r="AD207" s="153"/>
      <c r="AE207" s="153"/>
    </row>
    <row r="208" spans="2:33" ht="12.75" outlineLevel="1">
      <c r="B208" s="167"/>
      <c r="C208" s="145" t="s">
        <v>594</v>
      </c>
      <c r="D208" s="312"/>
      <c r="E208" s="144"/>
      <c r="F208" s="144"/>
      <c r="G208" s="144">
        <f>SUM(G195:G207)</f>
        <v>75.79424256306612</v>
      </c>
      <c r="H208" s="144"/>
      <c r="I208" s="144">
        <f>SUM(I195:I207)</f>
        <v>58.30281042940461</v>
      </c>
      <c r="J208" s="144"/>
      <c r="K208" s="144">
        <f>SUM(K195:K207)</f>
        <v>120.97153209854689</v>
      </c>
      <c r="L208" s="144"/>
      <c r="M208" s="144">
        <f>SUM(M195:M207)</f>
        <v>0</v>
      </c>
      <c r="N208" s="144"/>
      <c r="O208" s="144">
        <f>SUM(O195:O207)</f>
        <v>0</v>
      </c>
      <c r="P208" s="144"/>
      <c r="Q208" s="144">
        <f>SUM(Q195:Q207)</f>
        <v>4.563965248533277</v>
      </c>
      <c r="R208" s="144"/>
      <c r="S208" s="144">
        <f>SUM(S195:S207)</f>
        <v>0</v>
      </c>
      <c r="T208" s="144"/>
      <c r="U208" s="144">
        <f>SUM(U195:U207)</f>
        <v>0</v>
      </c>
      <c r="V208" s="144"/>
      <c r="W208" s="144">
        <f>SUM(W195:W207)</f>
        <v>14.314191511026404</v>
      </c>
      <c r="X208" s="144"/>
      <c r="Y208" s="144">
        <f>SUM(Y195:Y207)</f>
        <v>13.20581057780016</v>
      </c>
      <c r="Z208" s="144"/>
      <c r="AA208" s="144">
        <f>SUM(AA195:AA207)</f>
        <v>14.519934833093076</v>
      </c>
      <c r="AB208" s="144"/>
      <c r="AC208" s="144">
        <f>SUM(AC195:AC207)</f>
        <v>5.4817137266610825</v>
      </c>
      <c r="AD208" s="144"/>
      <c r="AE208" s="144">
        <f>SUM(AE195:AE207)</f>
        <v>0</v>
      </c>
      <c r="AF208" s="144"/>
      <c r="AG208" s="144">
        <f>SUM(AG195:AG207)</f>
        <v>14.314891482674295</v>
      </c>
    </row>
    <row r="209" spans="2:33" ht="12.75">
      <c r="B209" s="290"/>
      <c r="C209" s="291" t="s">
        <v>660</v>
      </c>
      <c r="D209" s="314"/>
      <c r="E209" s="292"/>
      <c r="F209" s="292"/>
      <c r="G209" s="292">
        <f>G170+G178+G193+G208</f>
        <v>2333.2844848039267</v>
      </c>
      <c r="H209" s="292"/>
      <c r="I209" s="292">
        <f>I170+I178+I193+I208</f>
        <v>1538.6152762525435</v>
      </c>
      <c r="J209" s="292"/>
      <c r="K209" s="292">
        <f>K170+K178+K193+K208</f>
        <v>3598.127101917517</v>
      </c>
      <c r="L209" s="292"/>
      <c r="M209" s="292">
        <f>M170+M178+M193+M208</f>
        <v>0</v>
      </c>
      <c r="N209" s="292"/>
      <c r="O209" s="292">
        <f>O170+O178+O193+O208</f>
        <v>0</v>
      </c>
      <c r="P209" s="292"/>
      <c r="Q209" s="292">
        <f>Q170+Q178+Q193+Q208</f>
        <v>266.2565124097997</v>
      </c>
      <c r="R209" s="292"/>
      <c r="S209" s="292">
        <f>S170+S178+S193+S208</f>
        <v>0</v>
      </c>
      <c r="T209" s="292"/>
      <c r="U209" s="292">
        <f>U170+U178+U193+U208</f>
        <v>0</v>
      </c>
      <c r="V209" s="292"/>
      <c r="W209" s="292">
        <f>W170+W178+W193+W208</f>
        <v>340.2509839490543</v>
      </c>
      <c r="X209" s="292"/>
      <c r="Y209" s="292">
        <f>Y170+Y178+Y193+Y208</f>
        <v>292.6938763515019</v>
      </c>
      <c r="Z209" s="292"/>
      <c r="AA209" s="292">
        <f>AA170+AA178+AA193+AA208</f>
        <v>277.2210684753257</v>
      </c>
      <c r="AB209" s="292"/>
      <c r="AC209" s="292">
        <f>AC170+AC178+AC193+AC208</f>
        <v>66.4884393832791</v>
      </c>
      <c r="AD209" s="292"/>
      <c r="AE209" s="292">
        <f>AE170+AE178+AE193+AE208</f>
        <v>0</v>
      </c>
      <c r="AF209" s="292"/>
      <c r="AG209" s="292">
        <f>AG170+AG178+AG193+AG208</f>
        <v>299.65088254686594</v>
      </c>
    </row>
    <row r="210" spans="2:31" ht="12.75">
      <c r="B210" s="168"/>
      <c r="C210" s="135"/>
      <c r="F210" s="154"/>
      <c r="G210" s="154"/>
      <c r="H210" s="154"/>
      <c r="I210" s="154"/>
      <c r="J210" s="154"/>
      <c r="K210" s="337"/>
      <c r="L210" s="154"/>
      <c r="M210" s="154"/>
      <c r="N210" s="154"/>
      <c r="O210" s="154"/>
      <c r="P210" s="154"/>
      <c r="Q210" s="154"/>
      <c r="R210" s="154"/>
      <c r="S210" s="154"/>
      <c r="T210" s="154"/>
      <c r="U210" s="154"/>
      <c r="V210" s="154"/>
      <c r="W210" s="154"/>
      <c r="X210" s="154"/>
      <c r="Y210" s="154"/>
      <c r="Z210" s="154"/>
      <c r="AA210" s="154"/>
      <c r="AB210" s="154"/>
      <c r="AC210" s="154"/>
      <c r="AD210" s="154"/>
      <c r="AE210" s="154"/>
    </row>
    <row r="211" spans="2:31" ht="15.75">
      <c r="B211" s="90">
        <v>6</v>
      </c>
      <c r="C211" s="4" t="s">
        <v>595</v>
      </c>
      <c r="L211" s="153"/>
      <c r="M211" s="153"/>
      <c r="N211" s="153"/>
      <c r="O211" s="153"/>
      <c r="P211" s="153"/>
      <c r="Q211" s="153"/>
      <c r="R211" s="153"/>
      <c r="S211" s="153"/>
      <c r="T211" s="153"/>
      <c r="U211" s="153"/>
      <c r="V211" s="153"/>
      <c r="W211" s="153"/>
      <c r="X211" s="153"/>
      <c r="Y211" s="153"/>
      <c r="Z211" s="153"/>
      <c r="AA211" s="153"/>
      <c r="AB211" s="153"/>
      <c r="AC211" s="153"/>
      <c r="AD211" s="153"/>
      <c r="AE211" s="153"/>
    </row>
    <row r="212" spans="2:31" ht="14.25" outlineLevel="1">
      <c r="B212" s="184" t="s">
        <v>390</v>
      </c>
      <c r="C212" s="5" t="s">
        <v>596</v>
      </c>
      <c r="D212" s="310" t="s">
        <v>515</v>
      </c>
      <c r="F212" s="146" t="s">
        <v>515</v>
      </c>
      <c r="J212" s="146" t="s">
        <v>515</v>
      </c>
      <c r="L212" s="153"/>
      <c r="M212" s="153"/>
      <c r="N212" s="153"/>
      <c r="O212" s="153"/>
      <c r="P212" s="153"/>
      <c r="Q212" s="153"/>
      <c r="R212" s="153"/>
      <c r="S212" s="153"/>
      <c r="T212" s="153"/>
      <c r="U212" s="153"/>
      <c r="V212" s="153"/>
      <c r="W212" s="153"/>
      <c r="X212" s="153"/>
      <c r="Y212" s="153"/>
      <c r="Z212" s="153"/>
      <c r="AA212" s="153"/>
      <c r="AB212" s="153"/>
      <c r="AC212" s="153"/>
      <c r="AD212" s="153"/>
      <c r="AE212" s="153"/>
    </row>
    <row r="213" spans="2:33" ht="12.75" outlineLevel="2">
      <c r="B213" s="166" t="s">
        <v>312</v>
      </c>
      <c r="C213" s="151" t="s">
        <v>597</v>
      </c>
      <c r="D213" s="320" t="s">
        <v>10</v>
      </c>
      <c r="E213" s="187">
        <f>'Average Cost'!E68</f>
        <v>17.201732821277584</v>
      </c>
      <c r="F213" s="146">
        <v>7</v>
      </c>
      <c r="G213" s="146">
        <f aca="true" t="shared" si="43" ref="G213:G224">E213*F213</f>
        <v>120.41212974894309</v>
      </c>
      <c r="J213" s="146">
        <v>7</v>
      </c>
      <c r="K213" s="146">
        <f aca="true" t="shared" si="44" ref="K213:K224">E213*J213</f>
        <v>120.41212974894309</v>
      </c>
      <c r="L213" s="153"/>
      <c r="M213" s="153"/>
      <c r="N213" s="153"/>
      <c r="O213" s="153"/>
      <c r="P213" s="153"/>
      <c r="Q213" s="153"/>
      <c r="R213" s="153"/>
      <c r="S213" s="153"/>
      <c r="T213" s="153"/>
      <c r="U213" s="153"/>
      <c r="V213" s="153"/>
      <c r="W213" s="153"/>
      <c r="X213" s="153"/>
      <c r="Y213" s="153"/>
      <c r="Z213" s="153"/>
      <c r="AA213" s="153"/>
      <c r="AB213" s="153"/>
      <c r="AC213" s="153"/>
      <c r="AD213" s="153">
        <v>1</v>
      </c>
      <c r="AE213" s="153">
        <f>E213*AD213</f>
        <v>17.201732821277584</v>
      </c>
      <c r="AF213" s="143">
        <v>1</v>
      </c>
      <c r="AG213" s="143">
        <f aca="true" t="shared" si="45" ref="AG213:AG224">E213*AF213</f>
        <v>17.201732821277584</v>
      </c>
    </row>
    <row r="214" spans="2:33" ht="12.75" outlineLevel="2">
      <c r="B214" s="166" t="s">
        <v>313</v>
      </c>
      <c r="C214" s="151" t="s">
        <v>598</v>
      </c>
      <c r="D214" s="320" t="s">
        <v>10</v>
      </c>
      <c r="E214" s="187">
        <f>'Average Cost'!E69</f>
        <v>17.201739644295323</v>
      </c>
      <c r="F214" s="146">
        <v>1</v>
      </c>
      <c r="G214" s="146">
        <f t="shared" si="43"/>
        <v>17.201739644295323</v>
      </c>
      <c r="J214" s="146">
        <v>1</v>
      </c>
      <c r="K214" s="146">
        <f t="shared" si="44"/>
        <v>17.201739644295323</v>
      </c>
      <c r="L214" s="153"/>
      <c r="M214" s="153"/>
      <c r="N214" s="153"/>
      <c r="O214" s="153"/>
      <c r="P214" s="153"/>
      <c r="Q214" s="153"/>
      <c r="R214" s="153"/>
      <c r="S214" s="153"/>
      <c r="T214" s="153"/>
      <c r="U214" s="153"/>
      <c r="V214" s="153"/>
      <c r="W214" s="153"/>
      <c r="X214" s="153"/>
      <c r="Y214" s="153"/>
      <c r="Z214" s="153"/>
      <c r="AA214" s="153"/>
      <c r="AB214" s="153"/>
      <c r="AC214" s="153"/>
      <c r="AD214" s="153"/>
      <c r="AE214" s="153"/>
      <c r="AG214" s="143">
        <f t="shared" si="45"/>
        <v>0</v>
      </c>
    </row>
    <row r="215" spans="2:33" ht="25.5" outlineLevel="2">
      <c r="B215" s="166" t="s">
        <v>314</v>
      </c>
      <c r="C215" s="151" t="s">
        <v>599</v>
      </c>
      <c r="D215" s="320" t="s">
        <v>10</v>
      </c>
      <c r="E215" s="187">
        <f>'Average Cost'!E70</f>
        <v>3.896320108156133</v>
      </c>
      <c r="F215" s="146">
        <v>21</v>
      </c>
      <c r="G215" s="146">
        <f t="shared" si="43"/>
        <v>81.82272227127879</v>
      </c>
      <c r="J215" s="146">
        <v>21</v>
      </c>
      <c r="K215" s="146">
        <f t="shared" si="44"/>
        <v>81.82272227127879</v>
      </c>
      <c r="L215" s="153"/>
      <c r="M215" s="153"/>
      <c r="N215" s="153"/>
      <c r="O215" s="153"/>
      <c r="P215" s="153"/>
      <c r="Q215" s="153"/>
      <c r="R215" s="153"/>
      <c r="S215" s="153"/>
      <c r="T215" s="153"/>
      <c r="U215" s="153"/>
      <c r="V215" s="153"/>
      <c r="W215" s="153"/>
      <c r="X215" s="153"/>
      <c r="Y215" s="153"/>
      <c r="Z215" s="153"/>
      <c r="AA215" s="153"/>
      <c r="AB215" s="153"/>
      <c r="AC215" s="153"/>
      <c r="AD215" s="153">
        <v>3</v>
      </c>
      <c r="AE215" s="153">
        <f>E215*AD215</f>
        <v>11.6889603244684</v>
      </c>
      <c r="AF215" s="143">
        <v>3</v>
      </c>
      <c r="AG215" s="143">
        <f t="shared" si="45"/>
        <v>11.6889603244684</v>
      </c>
    </row>
    <row r="216" spans="2:33" ht="25.5" outlineLevel="2">
      <c r="B216" s="166" t="s">
        <v>316</v>
      </c>
      <c r="C216" s="151" t="s">
        <v>600</v>
      </c>
      <c r="D216" s="320" t="s">
        <v>10</v>
      </c>
      <c r="E216" s="187">
        <f>'Average Cost'!E71</f>
        <v>4.201179363813177</v>
      </c>
      <c r="F216" s="146">
        <v>3</v>
      </c>
      <c r="G216" s="146">
        <f t="shared" si="43"/>
        <v>12.60353809143953</v>
      </c>
      <c r="J216" s="146">
        <v>3</v>
      </c>
      <c r="K216" s="146">
        <f t="shared" si="44"/>
        <v>12.60353809143953</v>
      </c>
      <c r="L216" s="153"/>
      <c r="M216" s="153"/>
      <c r="N216" s="153"/>
      <c r="O216" s="153"/>
      <c r="P216" s="153"/>
      <c r="Q216" s="153"/>
      <c r="R216" s="153"/>
      <c r="S216" s="153"/>
      <c r="T216" s="153"/>
      <c r="U216" s="153"/>
      <c r="V216" s="153"/>
      <c r="W216" s="153"/>
      <c r="X216" s="153"/>
      <c r="Y216" s="153"/>
      <c r="Z216" s="153"/>
      <c r="AA216" s="153"/>
      <c r="AB216" s="153"/>
      <c r="AC216" s="153"/>
      <c r="AD216" s="153"/>
      <c r="AE216" s="153"/>
      <c r="AG216" s="143">
        <f t="shared" si="45"/>
        <v>0</v>
      </c>
    </row>
    <row r="217" spans="2:33" ht="12.75" outlineLevel="2">
      <c r="B217" s="166" t="s">
        <v>317</v>
      </c>
      <c r="C217" s="151" t="s">
        <v>601</v>
      </c>
      <c r="D217" s="320" t="s">
        <v>10</v>
      </c>
      <c r="E217" s="187">
        <f>'Average Cost'!E72</f>
        <v>3.573785330544101</v>
      </c>
      <c r="F217" s="146">
        <v>12</v>
      </c>
      <c r="G217" s="146">
        <f t="shared" si="43"/>
        <v>42.88542396652921</v>
      </c>
      <c r="J217" s="146">
        <v>12</v>
      </c>
      <c r="K217" s="146">
        <f t="shared" si="44"/>
        <v>42.88542396652921</v>
      </c>
      <c r="L217" s="153"/>
      <c r="M217" s="153"/>
      <c r="N217" s="153"/>
      <c r="O217" s="153"/>
      <c r="P217" s="153"/>
      <c r="Q217" s="153"/>
      <c r="R217" s="153"/>
      <c r="S217" s="153"/>
      <c r="T217" s="153"/>
      <c r="U217" s="153"/>
      <c r="V217" s="153"/>
      <c r="W217" s="153"/>
      <c r="X217" s="153"/>
      <c r="Y217" s="153"/>
      <c r="Z217" s="153"/>
      <c r="AA217" s="153"/>
      <c r="AB217" s="153"/>
      <c r="AC217" s="153"/>
      <c r="AD217" s="153">
        <v>3</v>
      </c>
      <c r="AE217" s="153">
        <f>E217*AD217</f>
        <v>10.721355991632302</v>
      </c>
      <c r="AG217" s="143">
        <f t="shared" si="45"/>
        <v>0</v>
      </c>
    </row>
    <row r="218" spans="2:33" ht="20.25" customHeight="1" outlineLevel="2">
      <c r="B218" s="166" t="s">
        <v>318</v>
      </c>
      <c r="C218" s="151" t="s">
        <v>602</v>
      </c>
      <c r="D218" s="320" t="s">
        <v>10</v>
      </c>
      <c r="E218" s="187">
        <f>'Average Cost'!E72</f>
        <v>3.573785330544101</v>
      </c>
      <c r="F218" s="146">
        <v>6</v>
      </c>
      <c r="G218" s="146">
        <f t="shared" si="43"/>
        <v>21.442711983264605</v>
      </c>
      <c r="J218" s="146">
        <v>6</v>
      </c>
      <c r="K218" s="146">
        <f t="shared" si="44"/>
        <v>21.442711983264605</v>
      </c>
      <c r="L218" s="153"/>
      <c r="M218" s="153"/>
      <c r="N218" s="153"/>
      <c r="O218" s="153"/>
      <c r="P218" s="153"/>
      <c r="Q218" s="153"/>
      <c r="R218" s="153"/>
      <c r="S218" s="153"/>
      <c r="T218" s="153"/>
      <c r="U218" s="153"/>
      <c r="V218" s="153"/>
      <c r="W218" s="153"/>
      <c r="X218" s="153"/>
      <c r="Y218" s="153"/>
      <c r="Z218" s="153"/>
      <c r="AA218" s="153"/>
      <c r="AB218" s="153"/>
      <c r="AC218" s="153"/>
      <c r="AD218" s="153"/>
      <c r="AE218" s="153"/>
      <c r="AG218" s="143">
        <f t="shared" si="45"/>
        <v>0</v>
      </c>
    </row>
    <row r="219" spans="2:33" ht="30" customHeight="1" outlineLevel="2">
      <c r="B219" s="166" t="s">
        <v>319</v>
      </c>
      <c r="C219" s="151" t="s">
        <v>603</v>
      </c>
      <c r="D219" s="320" t="s">
        <v>10</v>
      </c>
      <c r="E219" s="187">
        <f>'Average Cost'!E74</f>
        <v>4.085417544709436</v>
      </c>
      <c r="F219" s="146">
        <v>7</v>
      </c>
      <c r="G219" s="146">
        <f t="shared" si="43"/>
        <v>28.597922812966054</v>
      </c>
      <c r="J219" s="146">
        <v>7</v>
      </c>
      <c r="K219" s="146">
        <f t="shared" si="44"/>
        <v>28.597922812966054</v>
      </c>
      <c r="L219" s="153"/>
      <c r="M219" s="153"/>
      <c r="N219" s="153"/>
      <c r="O219" s="153"/>
      <c r="P219" s="153"/>
      <c r="Q219" s="153"/>
      <c r="R219" s="153"/>
      <c r="S219" s="153"/>
      <c r="T219" s="153"/>
      <c r="U219" s="153"/>
      <c r="V219" s="153"/>
      <c r="W219" s="153"/>
      <c r="X219" s="153"/>
      <c r="Y219" s="153"/>
      <c r="Z219" s="153"/>
      <c r="AA219" s="153"/>
      <c r="AB219" s="153"/>
      <c r="AC219" s="153"/>
      <c r="AD219" s="153">
        <v>1</v>
      </c>
      <c r="AE219" s="153">
        <f>E219*AD219</f>
        <v>4.085417544709436</v>
      </c>
      <c r="AF219" s="143">
        <v>1</v>
      </c>
      <c r="AG219" s="143">
        <f t="shared" si="45"/>
        <v>4.085417544709436</v>
      </c>
    </row>
    <row r="220" spans="2:33" ht="29.25" customHeight="1" outlineLevel="2">
      <c r="B220" s="166" t="s">
        <v>251</v>
      </c>
      <c r="C220" s="151" t="s">
        <v>604</v>
      </c>
      <c r="D220" s="320" t="s">
        <v>10</v>
      </c>
      <c r="E220" s="187">
        <f>'Average Cost'!E73</f>
        <v>3.3403575781931982</v>
      </c>
      <c r="F220" s="146">
        <v>7</v>
      </c>
      <c r="G220" s="146">
        <f t="shared" si="43"/>
        <v>23.382503047352387</v>
      </c>
      <c r="J220" s="146">
        <v>7</v>
      </c>
      <c r="K220" s="146">
        <f t="shared" si="44"/>
        <v>23.382503047352387</v>
      </c>
      <c r="L220" s="153"/>
      <c r="M220" s="153"/>
      <c r="N220" s="153"/>
      <c r="O220" s="153"/>
      <c r="P220" s="153"/>
      <c r="Q220" s="153"/>
      <c r="R220" s="153"/>
      <c r="S220" s="153"/>
      <c r="T220" s="153"/>
      <c r="U220" s="153"/>
      <c r="V220" s="153"/>
      <c r="W220" s="153"/>
      <c r="X220" s="153"/>
      <c r="Y220" s="153"/>
      <c r="Z220" s="153"/>
      <c r="AA220" s="153"/>
      <c r="AB220" s="153"/>
      <c r="AC220" s="153"/>
      <c r="AD220" s="153">
        <v>1</v>
      </c>
      <c r="AE220" s="153">
        <f>E220*AD220</f>
        <v>3.3403575781931982</v>
      </c>
      <c r="AF220" s="143">
        <v>1</v>
      </c>
      <c r="AG220" s="143">
        <f t="shared" si="45"/>
        <v>3.3403575781931982</v>
      </c>
    </row>
    <row r="221" spans="2:33" ht="23.25" customHeight="1" outlineLevel="2">
      <c r="B221" s="166" t="s">
        <v>320</v>
      </c>
      <c r="C221" s="151" t="s">
        <v>605</v>
      </c>
      <c r="D221" s="320" t="s">
        <v>10</v>
      </c>
      <c r="E221" s="187">
        <f>'Average Cost'!E76</f>
        <v>2.8187515637690934</v>
      </c>
      <c r="F221" s="146">
        <v>13</v>
      </c>
      <c r="G221" s="146">
        <f t="shared" si="43"/>
        <v>36.643770328998215</v>
      </c>
      <c r="J221" s="146">
        <v>13</v>
      </c>
      <c r="K221" s="146">
        <f t="shared" si="44"/>
        <v>36.643770328998215</v>
      </c>
      <c r="L221" s="153"/>
      <c r="M221" s="153"/>
      <c r="N221" s="153"/>
      <c r="O221" s="153"/>
      <c r="P221" s="153"/>
      <c r="Q221" s="153"/>
      <c r="R221" s="153"/>
      <c r="S221" s="153"/>
      <c r="T221" s="153"/>
      <c r="U221" s="153"/>
      <c r="V221" s="153"/>
      <c r="W221" s="153"/>
      <c r="X221" s="153"/>
      <c r="Y221" s="153"/>
      <c r="Z221" s="153"/>
      <c r="AA221" s="153"/>
      <c r="AB221" s="153"/>
      <c r="AC221" s="153"/>
      <c r="AD221" s="153">
        <v>2</v>
      </c>
      <c r="AE221" s="153">
        <f>E221*AD221</f>
        <v>5.637503127538187</v>
      </c>
      <c r="AF221" s="143">
        <v>2</v>
      </c>
      <c r="AG221" s="143">
        <f t="shared" si="45"/>
        <v>5.637503127538187</v>
      </c>
    </row>
    <row r="222" spans="2:33" ht="24.75" customHeight="1" outlineLevel="2">
      <c r="B222" s="166" t="s">
        <v>321</v>
      </c>
      <c r="C222" s="151" t="s">
        <v>606</v>
      </c>
      <c r="D222" s="320" t="s">
        <v>10</v>
      </c>
      <c r="E222" s="187">
        <f>'Average Cost'!E75</f>
        <v>4.5043476215340705</v>
      </c>
      <c r="F222" s="146">
        <v>2</v>
      </c>
      <c r="G222" s="146">
        <f t="shared" si="43"/>
        <v>9.008695243068141</v>
      </c>
      <c r="J222" s="146">
        <v>2</v>
      </c>
      <c r="K222" s="146">
        <f t="shared" si="44"/>
        <v>9.008695243068141</v>
      </c>
      <c r="L222" s="153"/>
      <c r="M222" s="153"/>
      <c r="N222" s="153"/>
      <c r="O222" s="153"/>
      <c r="P222" s="153"/>
      <c r="Q222" s="153"/>
      <c r="R222" s="153"/>
      <c r="S222" s="153"/>
      <c r="T222" s="153"/>
      <c r="U222" s="153"/>
      <c r="V222" s="153"/>
      <c r="W222" s="153"/>
      <c r="X222" s="153"/>
      <c r="Y222" s="153"/>
      <c r="Z222" s="153"/>
      <c r="AA222" s="153"/>
      <c r="AB222" s="153"/>
      <c r="AC222" s="153"/>
      <c r="AD222" s="153"/>
      <c r="AE222" s="153"/>
      <c r="AG222" s="143">
        <f t="shared" si="45"/>
        <v>0</v>
      </c>
    </row>
    <row r="223" spans="2:33" ht="24.75" customHeight="1" outlineLevel="2">
      <c r="B223" s="166" t="s">
        <v>445</v>
      </c>
      <c r="C223" s="151" t="s">
        <v>607</v>
      </c>
      <c r="D223" s="320"/>
      <c r="E223" s="187"/>
      <c r="F223" s="146">
        <v>0</v>
      </c>
      <c r="G223" s="146">
        <f t="shared" si="43"/>
        <v>0</v>
      </c>
      <c r="K223" s="146">
        <f t="shared" si="44"/>
        <v>0</v>
      </c>
      <c r="L223" s="153"/>
      <c r="M223" s="153"/>
      <c r="N223" s="153"/>
      <c r="O223" s="153"/>
      <c r="P223" s="153"/>
      <c r="Q223" s="153"/>
      <c r="R223" s="153"/>
      <c r="S223" s="153"/>
      <c r="T223" s="153"/>
      <c r="U223" s="153"/>
      <c r="V223" s="153"/>
      <c r="W223" s="153"/>
      <c r="X223" s="153"/>
      <c r="Y223" s="153"/>
      <c r="Z223" s="153"/>
      <c r="AA223" s="153"/>
      <c r="AB223" s="153"/>
      <c r="AC223" s="153"/>
      <c r="AD223" s="153"/>
      <c r="AE223" s="153"/>
      <c r="AG223" s="143">
        <f t="shared" si="45"/>
        <v>0</v>
      </c>
    </row>
    <row r="224" spans="2:33" ht="16.5" customHeight="1" outlineLevel="2">
      <c r="B224" s="166" t="s">
        <v>447</v>
      </c>
      <c r="C224" s="151" t="s">
        <v>71</v>
      </c>
      <c r="D224" s="320" t="s">
        <v>10</v>
      </c>
      <c r="E224" s="187">
        <f>'Average Cost'!E77</f>
        <v>0.39214732883799763</v>
      </c>
      <c r="F224" s="146">
        <v>18</v>
      </c>
      <c r="G224" s="146">
        <f t="shared" si="43"/>
        <v>7.058651919083958</v>
      </c>
      <c r="J224" s="148">
        <v>18</v>
      </c>
      <c r="K224" s="146">
        <f t="shared" si="44"/>
        <v>7.058651919083958</v>
      </c>
      <c r="L224" s="153"/>
      <c r="M224" s="153"/>
      <c r="N224" s="153"/>
      <c r="O224" s="153"/>
      <c r="P224" s="153"/>
      <c r="Q224" s="153"/>
      <c r="R224" s="153"/>
      <c r="S224" s="153"/>
      <c r="T224" s="153"/>
      <c r="U224" s="153"/>
      <c r="V224" s="153"/>
      <c r="W224" s="153"/>
      <c r="X224" s="153"/>
      <c r="Y224" s="153"/>
      <c r="Z224" s="153"/>
      <c r="AA224" s="153"/>
      <c r="AB224" s="153"/>
      <c r="AC224" s="153"/>
      <c r="AD224" s="153">
        <v>3</v>
      </c>
      <c r="AE224" s="153">
        <f>E224*AD224</f>
        <v>1.1764419865139928</v>
      </c>
      <c r="AF224" s="143">
        <v>3</v>
      </c>
      <c r="AG224" s="143">
        <f t="shared" si="45"/>
        <v>1.1764419865139928</v>
      </c>
    </row>
    <row r="225" spans="2:33" s="150" customFormat="1" ht="12.75" outlineLevel="1">
      <c r="B225" s="167"/>
      <c r="C225" s="145" t="s">
        <v>608</v>
      </c>
      <c r="D225" s="312"/>
      <c r="E225" s="144"/>
      <c r="F225" s="144"/>
      <c r="G225" s="144">
        <f>SUM(G213:G224)</f>
        <v>401.0598090572193</v>
      </c>
      <c r="H225" s="144"/>
      <c r="I225" s="144">
        <f>SUM(I213:I224)</f>
        <v>0</v>
      </c>
      <c r="J225" s="144"/>
      <c r="K225" s="144">
        <f>SUM(K213:K224)</f>
        <v>401.0598090572193</v>
      </c>
      <c r="L225" s="144"/>
      <c r="M225" s="144">
        <f>SUM(M213:M224)</f>
        <v>0</v>
      </c>
      <c r="N225" s="144"/>
      <c r="O225" s="144">
        <f>SUM(O213:O224)</f>
        <v>0</v>
      </c>
      <c r="P225" s="144"/>
      <c r="Q225" s="144">
        <f>SUM(Q213:Q224)</f>
        <v>0</v>
      </c>
      <c r="R225" s="144"/>
      <c r="S225" s="144">
        <f>SUM(S213:S224)</f>
        <v>0</v>
      </c>
      <c r="T225" s="144"/>
      <c r="U225" s="144">
        <f>SUM(U213:U224)</f>
        <v>0</v>
      </c>
      <c r="V225" s="144"/>
      <c r="W225" s="144">
        <f>SUM(W213:W224)</f>
        <v>0</v>
      </c>
      <c r="X225" s="144"/>
      <c r="Y225" s="144">
        <f>SUM(Y213:Y224)</f>
        <v>0</v>
      </c>
      <c r="Z225" s="144"/>
      <c r="AA225" s="144">
        <f>SUM(AA213:AA224)</f>
        <v>0</v>
      </c>
      <c r="AB225" s="144"/>
      <c r="AC225" s="144">
        <f>SUM(AC213:AC224)</f>
        <v>0</v>
      </c>
      <c r="AD225" s="144"/>
      <c r="AE225" s="144">
        <f>SUM(AE213:AE224)</f>
        <v>53.8517693743331</v>
      </c>
      <c r="AF225" s="144"/>
      <c r="AG225" s="144">
        <f>SUM(AG213:AG224)</f>
        <v>43.1304133827008</v>
      </c>
    </row>
    <row r="226" spans="2:31" ht="14.25" outlineLevel="1">
      <c r="B226" s="184" t="s">
        <v>391</v>
      </c>
      <c r="C226" s="5" t="s">
        <v>72</v>
      </c>
      <c r="D226" s="310" t="s">
        <v>515</v>
      </c>
      <c r="F226" s="146" t="s">
        <v>515</v>
      </c>
      <c r="K226" s="337"/>
      <c r="L226" s="153"/>
      <c r="M226" s="153"/>
      <c r="N226" s="153"/>
      <c r="O226" s="153"/>
      <c r="P226" s="153"/>
      <c r="Q226" s="153"/>
      <c r="R226" s="153"/>
      <c r="S226" s="153"/>
      <c r="T226" s="153"/>
      <c r="U226" s="153"/>
      <c r="V226" s="153"/>
      <c r="W226" s="153"/>
      <c r="X226" s="153"/>
      <c r="Y226" s="153"/>
      <c r="Z226" s="153"/>
      <c r="AA226" s="153"/>
      <c r="AB226" s="153"/>
      <c r="AC226" s="153"/>
      <c r="AD226" s="153"/>
      <c r="AE226" s="153"/>
    </row>
    <row r="227" spans="2:31" ht="12.75" outlineLevel="2">
      <c r="B227" s="166" t="s">
        <v>78</v>
      </c>
      <c r="C227" s="151" t="s">
        <v>609</v>
      </c>
      <c r="D227" s="320" t="s">
        <v>10</v>
      </c>
      <c r="E227" s="187">
        <f>'Average Cost'!E79</f>
        <v>8.12</v>
      </c>
      <c r="F227" s="146">
        <v>4</v>
      </c>
      <c r="G227" s="146">
        <f>E227*F227</f>
        <v>32.48</v>
      </c>
      <c r="J227" s="146">
        <v>4</v>
      </c>
      <c r="K227" s="146">
        <f>E227*J227</f>
        <v>32.48</v>
      </c>
      <c r="L227" s="153"/>
      <c r="M227" s="153"/>
      <c r="N227" s="153"/>
      <c r="O227" s="153"/>
      <c r="P227" s="153"/>
      <c r="Q227" s="153"/>
      <c r="R227" s="153"/>
      <c r="S227" s="153"/>
      <c r="T227" s="153"/>
      <c r="U227" s="153"/>
      <c r="V227" s="153"/>
      <c r="W227" s="153"/>
      <c r="X227" s="153"/>
      <c r="Y227" s="153"/>
      <c r="Z227" s="153"/>
      <c r="AA227" s="153"/>
      <c r="AB227" s="153"/>
      <c r="AC227" s="153"/>
      <c r="AD227" s="153">
        <v>1</v>
      </c>
      <c r="AE227" s="153">
        <f>E227*AD227</f>
        <v>8.12</v>
      </c>
    </row>
    <row r="228" spans="2:33" ht="12.75" outlineLevel="2">
      <c r="B228" s="166" t="s">
        <v>314</v>
      </c>
      <c r="C228" s="151" t="s">
        <v>610</v>
      </c>
      <c r="D228" s="320" t="s">
        <v>10</v>
      </c>
      <c r="E228" s="187">
        <f>'Average Cost'!E80</f>
        <v>6.45</v>
      </c>
      <c r="F228" s="146">
        <v>4</v>
      </c>
      <c r="G228" s="146">
        <f>E228*F228</f>
        <v>25.8</v>
      </c>
      <c r="J228" s="146">
        <v>4</v>
      </c>
      <c r="K228" s="146">
        <f>E228*J228</f>
        <v>25.8</v>
      </c>
      <c r="L228" s="153"/>
      <c r="M228" s="153"/>
      <c r="N228" s="153"/>
      <c r="O228" s="153"/>
      <c r="P228" s="153"/>
      <c r="Q228" s="153"/>
      <c r="R228" s="153"/>
      <c r="S228" s="153"/>
      <c r="T228" s="153"/>
      <c r="U228" s="153"/>
      <c r="V228" s="153"/>
      <c r="W228" s="153"/>
      <c r="X228" s="153"/>
      <c r="Y228" s="153"/>
      <c r="Z228" s="153"/>
      <c r="AA228" s="153"/>
      <c r="AB228" s="153"/>
      <c r="AC228" s="153"/>
      <c r="AD228" s="153"/>
      <c r="AE228" s="153"/>
      <c r="AF228" s="143">
        <v>1</v>
      </c>
      <c r="AG228" s="143">
        <f>E228*AF228</f>
        <v>6.45</v>
      </c>
    </row>
    <row r="229" spans="2:31" ht="12.75" outlineLevel="2">
      <c r="B229" s="166" t="s">
        <v>315</v>
      </c>
      <c r="C229" s="151" t="s">
        <v>47</v>
      </c>
      <c r="D229" s="320" t="s">
        <v>10</v>
      </c>
      <c r="E229" s="187">
        <f>'Average Cost'!E81</f>
        <v>18.18</v>
      </c>
      <c r="F229" s="146">
        <v>4</v>
      </c>
      <c r="G229" s="146">
        <f>E229*F229</f>
        <v>72.72</v>
      </c>
      <c r="J229" s="146">
        <v>4</v>
      </c>
      <c r="K229" s="146">
        <f>E229*J229</f>
        <v>72.72</v>
      </c>
      <c r="L229" s="153"/>
      <c r="M229" s="153"/>
      <c r="N229" s="153"/>
      <c r="O229" s="153"/>
      <c r="P229" s="153"/>
      <c r="Q229" s="153"/>
      <c r="R229" s="153"/>
      <c r="S229" s="153"/>
      <c r="T229" s="153"/>
      <c r="U229" s="153"/>
      <c r="V229" s="153"/>
      <c r="W229" s="153"/>
      <c r="X229" s="153"/>
      <c r="Y229" s="153"/>
      <c r="Z229" s="153"/>
      <c r="AA229" s="153"/>
      <c r="AB229" s="153"/>
      <c r="AC229" s="153"/>
      <c r="AD229" s="153">
        <v>1</v>
      </c>
      <c r="AE229" s="153">
        <f>E229*AD229</f>
        <v>18.18</v>
      </c>
    </row>
    <row r="230" spans="2:31" ht="12.75" outlineLevel="2">
      <c r="B230" s="166" t="s">
        <v>316</v>
      </c>
      <c r="C230" s="151" t="s">
        <v>611</v>
      </c>
      <c r="D230" s="320" t="s">
        <v>10</v>
      </c>
      <c r="E230" s="187">
        <f>'Average Cost'!E82</f>
        <v>63.3948114</v>
      </c>
      <c r="F230" s="146">
        <v>1</v>
      </c>
      <c r="G230" s="146">
        <f>E230*F230</f>
        <v>63.3948114</v>
      </c>
      <c r="J230" s="146">
        <v>1</v>
      </c>
      <c r="K230" s="146">
        <f>E230*J230</f>
        <v>63.3948114</v>
      </c>
      <c r="L230" s="153"/>
      <c r="M230" s="153"/>
      <c r="N230" s="153"/>
      <c r="O230" s="153"/>
      <c r="P230" s="153"/>
      <c r="Q230" s="153"/>
      <c r="R230" s="153"/>
      <c r="S230" s="153"/>
      <c r="T230" s="153"/>
      <c r="U230" s="153"/>
      <c r="V230" s="153"/>
      <c r="W230" s="153"/>
      <c r="X230" s="153"/>
      <c r="Y230" s="153"/>
      <c r="Z230" s="153"/>
      <c r="AA230" s="153"/>
      <c r="AB230" s="153"/>
      <c r="AC230" s="153"/>
      <c r="AD230" s="153"/>
      <c r="AE230" s="153"/>
    </row>
    <row r="231" spans="2:33" ht="17.25" customHeight="1" outlineLevel="1">
      <c r="B231" s="167"/>
      <c r="C231" s="145" t="s">
        <v>612</v>
      </c>
      <c r="D231" s="312"/>
      <c r="E231" s="144"/>
      <c r="F231" s="144"/>
      <c r="G231" s="144">
        <f>SUM(G227:G230)</f>
        <v>194.3948114</v>
      </c>
      <c r="H231" s="144"/>
      <c r="I231" s="144">
        <f>SUM(I227:I230)</f>
        <v>0</v>
      </c>
      <c r="J231" s="144"/>
      <c r="K231" s="144">
        <f>SUM(K227:K230)</f>
        <v>194.3948114</v>
      </c>
      <c r="L231" s="144"/>
      <c r="M231" s="144">
        <f>SUM(M227:M230)</f>
        <v>0</v>
      </c>
      <c r="N231" s="144"/>
      <c r="O231" s="144">
        <f>SUM(O227:O230)</f>
        <v>0</v>
      </c>
      <c r="P231" s="144"/>
      <c r="Q231" s="144">
        <f>SUM(Q227:Q230)</f>
        <v>0</v>
      </c>
      <c r="R231" s="144">
        <f>SUM(R227:R230)</f>
        <v>0</v>
      </c>
      <c r="S231" s="144">
        <f>SUM(S227:S230)</f>
        <v>0</v>
      </c>
      <c r="T231" s="144"/>
      <c r="U231" s="144">
        <f>SUM(U227:U230)</f>
        <v>0</v>
      </c>
      <c r="V231" s="144"/>
      <c r="W231" s="144">
        <f>SUM(W227:W230)</f>
        <v>0</v>
      </c>
      <c r="X231" s="144"/>
      <c r="Y231" s="144">
        <f>SUM(Y227:Y230)</f>
        <v>0</v>
      </c>
      <c r="Z231" s="144"/>
      <c r="AA231" s="144">
        <f>SUM(AA227:AA230)</f>
        <v>0</v>
      </c>
      <c r="AB231" s="144"/>
      <c r="AC231" s="144">
        <f>SUM(AC227:AC230)</f>
        <v>0</v>
      </c>
      <c r="AD231" s="144"/>
      <c r="AE231" s="144">
        <f>SUM(AE227:AE230)</f>
        <v>26.299999999999997</v>
      </c>
      <c r="AF231" s="144">
        <f>SUM(AF227:AF230)</f>
        <v>1</v>
      </c>
      <c r="AG231" s="144">
        <f>SUM(AG227:AG230)</f>
        <v>6.45</v>
      </c>
    </row>
    <row r="232" spans="2:31" ht="14.25" outlineLevel="1">
      <c r="B232" s="184" t="s">
        <v>613</v>
      </c>
      <c r="C232" s="5" t="s">
        <v>614</v>
      </c>
      <c r="L232" s="153"/>
      <c r="M232" s="153"/>
      <c r="N232" s="153"/>
      <c r="O232" s="153"/>
      <c r="P232" s="153"/>
      <c r="Q232" s="153"/>
      <c r="R232" s="153"/>
      <c r="S232" s="153"/>
      <c r="T232" s="153"/>
      <c r="U232" s="153"/>
      <c r="V232" s="153"/>
      <c r="W232" s="153"/>
      <c r="X232" s="153"/>
      <c r="Y232" s="153"/>
      <c r="Z232" s="153"/>
      <c r="AA232" s="153"/>
      <c r="AB232" s="153"/>
      <c r="AC232" s="153"/>
      <c r="AD232" s="153"/>
      <c r="AE232" s="153"/>
    </row>
    <row r="233" spans="2:33" ht="38.25" outlineLevel="2">
      <c r="B233" s="166" t="s">
        <v>312</v>
      </c>
      <c r="C233" s="151" t="s">
        <v>615</v>
      </c>
      <c r="D233" s="320" t="s">
        <v>436</v>
      </c>
      <c r="E233" s="187">
        <f>'Average Cost'!E153</f>
        <v>130.1171985260279</v>
      </c>
      <c r="F233" s="143">
        <v>1</v>
      </c>
      <c r="G233" s="143">
        <f>E233*F233</f>
        <v>130.1171985260279</v>
      </c>
      <c r="H233" s="143"/>
      <c r="I233" s="143"/>
      <c r="J233" s="143">
        <v>1.4</v>
      </c>
      <c r="K233" s="143">
        <f>E233*J233</f>
        <v>182.16407793643904</v>
      </c>
      <c r="L233" s="153"/>
      <c r="M233" s="153"/>
      <c r="N233" s="153"/>
      <c r="O233" s="153"/>
      <c r="P233" s="153"/>
      <c r="Q233" s="153"/>
      <c r="R233" s="153"/>
      <c r="S233" s="153"/>
      <c r="T233" s="153"/>
      <c r="U233" s="153"/>
      <c r="V233" s="153"/>
      <c r="W233" s="153"/>
      <c r="X233" s="153"/>
      <c r="Y233" s="153"/>
      <c r="Z233" s="153"/>
      <c r="AA233" s="153"/>
      <c r="AB233" s="153"/>
      <c r="AC233" s="153"/>
      <c r="AD233" s="156">
        <v>0.2</v>
      </c>
      <c r="AE233" s="156">
        <f>E233*AD233</f>
        <v>26.02343970520558</v>
      </c>
      <c r="AF233" s="143">
        <v>0.25</v>
      </c>
      <c r="AG233" s="143">
        <f>AF233*E233</f>
        <v>32.52929963150697</v>
      </c>
    </row>
    <row r="234" spans="2:31" ht="38.25" outlineLevel="2">
      <c r="B234" s="166" t="s">
        <v>313</v>
      </c>
      <c r="C234" s="151" t="s">
        <v>616</v>
      </c>
      <c r="D234" s="320" t="s">
        <v>436</v>
      </c>
      <c r="F234" s="143"/>
      <c r="G234" s="143"/>
      <c r="H234" s="143"/>
      <c r="I234" s="143"/>
      <c r="J234" s="143"/>
      <c r="K234" s="143"/>
      <c r="L234" s="153"/>
      <c r="M234" s="153"/>
      <c r="N234" s="153"/>
      <c r="O234" s="153"/>
      <c r="P234" s="153"/>
      <c r="Q234" s="153"/>
      <c r="R234" s="153"/>
      <c r="S234" s="153"/>
      <c r="T234" s="153"/>
      <c r="U234" s="153"/>
      <c r="V234" s="153"/>
      <c r="W234" s="153"/>
      <c r="X234" s="153"/>
      <c r="Y234" s="153"/>
      <c r="Z234" s="153"/>
      <c r="AA234" s="153"/>
      <c r="AB234" s="153"/>
      <c r="AC234" s="153"/>
      <c r="AD234" s="156"/>
      <c r="AE234" s="156"/>
    </row>
    <row r="235" spans="2:31" ht="38.25" outlineLevel="2">
      <c r="B235" s="166" t="s">
        <v>314</v>
      </c>
      <c r="C235" s="151" t="s">
        <v>617</v>
      </c>
      <c r="D235" s="320" t="s">
        <v>436</v>
      </c>
      <c r="F235" s="143"/>
      <c r="G235" s="143"/>
      <c r="H235" s="143"/>
      <c r="I235" s="143"/>
      <c r="J235" s="143"/>
      <c r="K235" s="143"/>
      <c r="L235" s="153"/>
      <c r="M235" s="153"/>
      <c r="N235" s="153"/>
      <c r="O235" s="153"/>
      <c r="P235" s="153"/>
      <c r="Q235" s="153"/>
      <c r="R235" s="153"/>
      <c r="S235" s="153"/>
      <c r="T235" s="153"/>
      <c r="U235" s="153"/>
      <c r="V235" s="153"/>
      <c r="W235" s="153"/>
      <c r="X235" s="153"/>
      <c r="Y235" s="153"/>
      <c r="Z235" s="153"/>
      <c r="AA235" s="153"/>
      <c r="AB235" s="153"/>
      <c r="AC235" s="153"/>
      <c r="AD235" s="156"/>
      <c r="AE235" s="156"/>
    </row>
    <row r="236" spans="2:31" ht="38.25" outlineLevel="2">
      <c r="B236" s="166" t="s">
        <v>315</v>
      </c>
      <c r="C236" s="151" t="s">
        <v>618</v>
      </c>
      <c r="D236" s="320" t="s">
        <v>436</v>
      </c>
      <c r="F236" s="143"/>
      <c r="G236" s="143"/>
      <c r="H236" s="143"/>
      <c r="I236" s="143"/>
      <c r="J236" s="143"/>
      <c r="K236" s="143"/>
      <c r="L236" s="153"/>
      <c r="M236" s="153"/>
      <c r="N236" s="153"/>
      <c r="O236" s="153"/>
      <c r="P236" s="153"/>
      <c r="Q236" s="153"/>
      <c r="R236" s="153"/>
      <c r="S236" s="153"/>
      <c r="T236" s="153"/>
      <c r="U236" s="153"/>
      <c r="V236" s="153"/>
      <c r="W236" s="153"/>
      <c r="X236" s="153"/>
      <c r="Y236" s="153"/>
      <c r="Z236" s="153"/>
      <c r="AA236" s="153"/>
      <c r="AB236" s="153"/>
      <c r="AC236" s="153"/>
      <c r="AD236" s="156"/>
      <c r="AE236" s="156"/>
    </row>
    <row r="237" spans="2:31" ht="12.75" outlineLevel="2">
      <c r="B237" s="166" t="s">
        <v>316</v>
      </c>
      <c r="C237" s="151" t="s">
        <v>619</v>
      </c>
      <c r="D237" s="320" t="s">
        <v>10</v>
      </c>
      <c r="F237" s="143"/>
      <c r="G237" s="143"/>
      <c r="H237" s="143"/>
      <c r="I237" s="143"/>
      <c r="J237" s="143"/>
      <c r="K237" s="143"/>
      <c r="L237" s="153"/>
      <c r="M237" s="153"/>
      <c r="N237" s="153"/>
      <c r="O237" s="153"/>
      <c r="P237" s="153"/>
      <c r="Q237" s="153"/>
      <c r="R237" s="153"/>
      <c r="S237" s="153"/>
      <c r="T237" s="153"/>
      <c r="U237" s="153"/>
      <c r="V237" s="153"/>
      <c r="W237" s="153"/>
      <c r="X237" s="153"/>
      <c r="Y237" s="153"/>
      <c r="Z237" s="153"/>
      <c r="AA237" s="153"/>
      <c r="AB237" s="153"/>
      <c r="AC237" s="153"/>
      <c r="AD237" s="156"/>
      <c r="AE237" s="156"/>
    </row>
    <row r="238" spans="2:31" ht="12.75" outlineLevel="2">
      <c r="B238" s="166" t="s">
        <v>317</v>
      </c>
      <c r="C238" s="151" t="s">
        <v>620</v>
      </c>
      <c r="D238" s="320" t="s">
        <v>420</v>
      </c>
      <c r="F238" s="143"/>
      <c r="G238" s="143"/>
      <c r="H238" s="143"/>
      <c r="I238" s="143"/>
      <c r="J238" s="143"/>
      <c r="K238" s="143"/>
      <c r="L238" s="153"/>
      <c r="M238" s="153"/>
      <c r="N238" s="153"/>
      <c r="O238" s="153"/>
      <c r="P238" s="153"/>
      <c r="Q238" s="153"/>
      <c r="R238" s="153"/>
      <c r="S238" s="153"/>
      <c r="T238" s="153"/>
      <c r="U238" s="153"/>
      <c r="V238" s="153"/>
      <c r="W238" s="153"/>
      <c r="X238" s="153"/>
      <c r="Y238" s="153"/>
      <c r="Z238" s="153"/>
      <c r="AA238" s="153"/>
      <c r="AB238" s="153"/>
      <c r="AC238" s="153"/>
      <c r="AD238" s="156"/>
      <c r="AE238" s="156"/>
    </row>
    <row r="239" spans="2:31" ht="12.75" outlineLevel="2">
      <c r="B239" s="166" t="s">
        <v>318</v>
      </c>
      <c r="C239" s="151" t="s">
        <v>568</v>
      </c>
      <c r="D239" s="320" t="s">
        <v>420</v>
      </c>
      <c r="F239" s="143"/>
      <c r="G239" s="143"/>
      <c r="H239" s="143"/>
      <c r="I239" s="143"/>
      <c r="J239" s="143"/>
      <c r="K239" s="143"/>
      <c r="L239" s="153"/>
      <c r="M239" s="153"/>
      <c r="N239" s="153"/>
      <c r="O239" s="153"/>
      <c r="P239" s="153"/>
      <c r="Q239" s="153"/>
      <c r="R239" s="153"/>
      <c r="S239" s="153"/>
      <c r="T239" s="153"/>
      <c r="U239" s="153"/>
      <c r="V239" s="153"/>
      <c r="W239" s="153"/>
      <c r="X239" s="153"/>
      <c r="Y239" s="153"/>
      <c r="Z239" s="153"/>
      <c r="AA239" s="153"/>
      <c r="AB239" s="153"/>
      <c r="AC239" s="153"/>
      <c r="AD239" s="156"/>
      <c r="AE239" s="156"/>
    </row>
    <row r="240" spans="2:31" ht="12.75" outlineLevel="2">
      <c r="B240" s="166" t="s">
        <v>319</v>
      </c>
      <c r="C240" s="151" t="s">
        <v>621</v>
      </c>
      <c r="D240" s="320" t="s">
        <v>10</v>
      </c>
      <c r="F240" s="143"/>
      <c r="G240" s="143"/>
      <c r="H240" s="143"/>
      <c r="I240" s="143"/>
      <c r="J240" s="143"/>
      <c r="K240" s="143"/>
      <c r="L240" s="153"/>
      <c r="M240" s="153"/>
      <c r="N240" s="153"/>
      <c r="O240" s="153"/>
      <c r="P240" s="153"/>
      <c r="Q240" s="153"/>
      <c r="R240" s="153"/>
      <c r="S240" s="153"/>
      <c r="T240" s="153"/>
      <c r="U240" s="153"/>
      <c r="V240" s="153"/>
      <c r="W240" s="153"/>
      <c r="X240" s="153"/>
      <c r="Y240" s="153"/>
      <c r="Z240" s="153"/>
      <c r="AA240" s="153"/>
      <c r="AB240" s="153"/>
      <c r="AC240" s="153"/>
      <c r="AD240" s="156"/>
      <c r="AE240" s="156"/>
    </row>
    <row r="241" spans="2:31" ht="25.5" outlineLevel="2">
      <c r="B241" s="166" t="s">
        <v>251</v>
      </c>
      <c r="C241" s="151" t="s">
        <v>622</v>
      </c>
      <c r="D241" s="320" t="s">
        <v>10</v>
      </c>
      <c r="F241" s="143"/>
      <c r="G241" s="143"/>
      <c r="H241" s="143"/>
      <c r="I241" s="143"/>
      <c r="J241" s="143"/>
      <c r="K241" s="143"/>
      <c r="L241" s="153"/>
      <c r="M241" s="153"/>
      <c r="N241" s="153"/>
      <c r="O241" s="153"/>
      <c r="P241" s="153"/>
      <c r="Q241" s="153"/>
      <c r="R241" s="153"/>
      <c r="S241" s="153"/>
      <c r="T241" s="153"/>
      <c r="U241" s="153"/>
      <c r="V241" s="153"/>
      <c r="W241" s="153"/>
      <c r="X241" s="153"/>
      <c r="Y241" s="153"/>
      <c r="Z241" s="153"/>
      <c r="AA241" s="153"/>
      <c r="AB241" s="153"/>
      <c r="AC241" s="153"/>
      <c r="AD241" s="156"/>
      <c r="AE241" s="156"/>
    </row>
    <row r="242" spans="2:31" ht="25.5" outlineLevel="2">
      <c r="B242" s="166" t="s">
        <v>320</v>
      </c>
      <c r="C242" s="151" t="s">
        <v>623</v>
      </c>
      <c r="D242" s="320" t="s">
        <v>10</v>
      </c>
      <c r="F242" s="143"/>
      <c r="G242" s="143"/>
      <c r="H242" s="143"/>
      <c r="I242" s="143"/>
      <c r="J242" s="143"/>
      <c r="K242" s="143"/>
      <c r="L242" s="153"/>
      <c r="M242" s="153"/>
      <c r="N242" s="153"/>
      <c r="O242" s="153"/>
      <c r="P242" s="153"/>
      <c r="Q242" s="153"/>
      <c r="R242" s="153"/>
      <c r="S242" s="153"/>
      <c r="T242" s="153"/>
      <c r="U242" s="153"/>
      <c r="V242" s="153"/>
      <c r="W242" s="153"/>
      <c r="X242" s="153"/>
      <c r="Y242" s="153"/>
      <c r="Z242" s="153"/>
      <c r="AA242" s="153"/>
      <c r="AB242" s="153"/>
      <c r="AC242" s="153"/>
      <c r="AD242" s="156"/>
      <c r="AE242" s="156"/>
    </row>
    <row r="243" spans="2:31" ht="12.75" outlineLevel="2">
      <c r="B243" s="166" t="s">
        <v>321</v>
      </c>
      <c r="C243" s="151" t="s">
        <v>624</v>
      </c>
      <c r="D243" s="320" t="s">
        <v>10</v>
      </c>
      <c r="F243" s="143"/>
      <c r="G243" s="143"/>
      <c r="H243" s="143"/>
      <c r="I243" s="143"/>
      <c r="J243" s="143"/>
      <c r="K243" s="143"/>
      <c r="L243" s="153"/>
      <c r="M243" s="153"/>
      <c r="N243" s="153"/>
      <c r="O243" s="153"/>
      <c r="P243" s="153"/>
      <c r="Q243" s="153"/>
      <c r="R243" s="153"/>
      <c r="S243" s="153"/>
      <c r="T243" s="153"/>
      <c r="U243" s="153"/>
      <c r="V243" s="153"/>
      <c r="W243" s="153"/>
      <c r="X243" s="153"/>
      <c r="Y243" s="153"/>
      <c r="Z243" s="153"/>
      <c r="AA243" s="153"/>
      <c r="AB243" s="153"/>
      <c r="AC243" s="153"/>
      <c r="AD243" s="156"/>
      <c r="AE243" s="156"/>
    </row>
    <row r="244" spans="2:31" ht="12.75" outlineLevel="2">
      <c r="B244" s="166" t="s">
        <v>625</v>
      </c>
      <c r="C244" s="151" t="s">
        <v>576</v>
      </c>
      <c r="D244" s="320" t="s">
        <v>10</v>
      </c>
      <c r="F244" s="143"/>
      <c r="G244" s="143"/>
      <c r="H244" s="143"/>
      <c r="I244" s="143"/>
      <c r="J244" s="143"/>
      <c r="K244" s="143"/>
      <c r="L244" s="153"/>
      <c r="M244" s="153"/>
      <c r="N244" s="153"/>
      <c r="O244" s="153"/>
      <c r="P244" s="153"/>
      <c r="Q244" s="153"/>
      <c r="R244" s="153"/>
      <c r="S244" s="153"/>
      <c r="T244" s="153"/>
      <c r="U244" s="153"/>
      <c r="V244" s="153"/>
      <c r="W244" s="153"/>
      <c r="X244" s="153"/>
      <c r="Y244" s="153"/>
      <c r="Z244" s="153"/>
      <c r="AA244" s="153"/>
      <c r="AB244" s="153"/>
      <c r="AC244" s="153"/>
      <c r="AD244" s="156"/>
      <c r="AE244" s="156"/>
    </row>
    <row r="245" spans="2:31" ht="12.75" outlineLevel="2">
      <c r="B245" s="166" t="s">
        <v>320</v>
      </c>
      <c r="C245" s="151" t="s">
        <v>536</v>
      </c>
      <c r="D245" s="320" t="s">
        <v>10</v>
      </c>
      <c r="F245" s="143"/>
      <c r="G245" s="143"/>
      <c r="H245" s="143"/>
      <c r="I245" s="143"/>
      <c r="J245" s="143"/>
      <c r="K245" s="143"/>
      <c r="L245" s="153"/>
      <c r="M245" s="153"/>
      <c r="N245" s="153"/>
      <c r="O245" s="153"/>
      <c r="P245" s="153"/>
      <c r="Q245" s="153"/>
      <c r="R245" s="153"/>
      <c r="S245" s="153"/>
      <c r="T245" s="153"/>
      <c r="U245" s="153"/>
      <c r="V245" s="153"/>
      <c r="W245" s="153"/>
      <c r="X245" s="153"/>
      <c r="Y245" s="153"/>
      <c r="Z245" s="153"/>
      <c r="AA245" s="153"/>
      <c r="AB245" s="153"/>
      <c r="AC245" s="153"/>
      <c r="AD245" s="156"/>
      <c r="AE245" s="156"/>
    </row>
    <row r="246" spans="2:31" ht="12.75" outlineLevel="2">
      <c r="B246" s="166" t="s">
        <v>321</v>
      </c>
      <c r="C246" s="151" t="s">
        <v>577</v>
      </c>
      <c r="D246" s="320" t="s">
        <v>626</v>
      </c>
      <c r="F246" s="143"/>
      <c r="G246" s="143"/>
      <c r="H246" s="143"/>
      <c r="I246" s="143"/>
      <c r="J246" s="143"/>
      <c r="K246" s="143"/>
      <c r="L246" s="153"/>
      <c r="M246" s="153"/>
      <c r="N246" s="153"/>
      <c r="O246" s="153"/>
      <c r="P246" s="153"/>
      <c r="Q246" s="153"/>
      <c r="R246" s="153"/>
      <c r="S246" s="153"/>
      <c r="T246" s="153"/>
      <c r="U246" s="153"/>
      <c r="V246" s="153"/>
      <c r="W246" s="153"/>
      <c r="X246" s="153"/>
      <c r="Y246" s="153"/>
      <c r="Z246" s="153"/>
      <c r="AA246" s="153"/>
      <c r="AB246" s="153"/>
      <c r="AC246" s="153"/>
      <c r="AD246" s="156"/>
      <c r="AE246" s="156"/>
    </row>
    <row r="247" spans="2:33" ht="12.75" outlineLevel="1">
      <c r="B247" s="167"/>
      <c r="C247" s="145" t="s">
        <v>627</v>
      </c>
      <c r="D247" s="312"/>
      <c r="E247" s="144"/>
      <c r="F247" s="144"/>
      <c r="G247" s="144">
        <f>SUM(G233)</f>
        <v>130.1171985260279</v>
      </c>
      <c r="H247" s="144"/>
      <c r="I247" s="144">
        <f>SUM(I233)</f>
        <v>0</v>
      </c>
      <c r="J247" s="144"/>
      <c r="K247" s="144">
        <f>SUM(K233)</f>
        <v>182.16407793643904</v>
      </c>
      <c r="L247" s="144"/>
      <c r="M247" s="144">
        <f>SUM(M233)</f>
        <v>0</v>
      </c>
      <c r="N247" s="144"/>
      <c r="O247" s="144">
        <f>SUM(O233)</f>
        <v>0</v>
      </c>
      <c r="P247" s="144"/>
      <c r="Q247" s="144">
        <f>SUM(Q233)</f>
        <v>0</v>
      </c>
      <c r="R247" s="144"/>
      <c r="S247" s="144">
        <f>SUM(S233)</f>
        <v>0</v>
      </c>
      <c r="T247" s="144"/>
      <c r="U247" s="144">
        <f>SUM(U233)</f>
        <v>0</v>
      </c>
      <c r="V247" s="144"/>
      <c r="W247" s="144">
        <f>SUM(W233)</f>
        <v>0</v>
      </c>
      <c r="X247" s="144"/>
      <c r="Y247" s="144">
        <f>SUM(Y233)</f>
        <v>0</v>
      </c>
      <c r="Z247" s="144"/>
      <c r="AA247" s="144">
        <f>SUM(AA233)</f>
        <v>0</v>
      </c>
      <c r="AB247" s="144"/>
      <c r="AC247" s="144">
        <f>SUM(AC233)</f>
        <v>0</v>
      </c>
      <c r="AD247" s="144"/>
      <c r="AE247" s="144">
        <f>SUM(AE233)</f>
        <v>26.02343970520558</v>
      </c>
      <c r="AF247" s="144"/>
      <c r="AG247" s="144">
        <f>SUM(AG233)</f>
        <v>32.52929963150697</v>
      </c>
    </row>
    <row r="248" spans="2:31" ht="28.5" outlineLevel="1">
      <c r="B248" s="184" t="s">
        <v>628</v>
      </c>
      <c r="C248" s="5" t="s">
        <v>629</v>
      </c>
      <c r="K248" s="337"/>
      <c r="L248" s="153"/>
      <c r="M248" s="153"/>
      <c r="N248" s="153"/>
      <c r="O248" s="153"/>
      <c r="P248" s="153"/>
      <c r="Q248" s="153"/>
      <c r="R248" s="153"/>
      <c r="S248" s="153"/>
      <c r="T248" s="153"/>
      <c r="U248" s="153"/>
      <c r="V248" s="153"/>
      <c r="W248" s="153"/>
      <c r="X248" s="153"/>
      <c r="Y248" s="153"/>
      <c r="Z248" s="153"/>
      <c r="AA248" s="153"/>
      <c r="AB248" s="153"/>
      <c r="AC248" s="153"/>
      <c r="AD248" s="153"/>
      <c r="AE248" s="153"/>
    </row>
    <row r="249" spans="2:33" ht="12.75" outlineLevel="2">
      <c r="B249" s="101" t="s">
        <v>312</v>
      </c>
      <c r="C249" s="71" t="s">
        <v>630</v>
      </c>
      <c r="D249" s="320" t="s">
        <v>10</v>
      </c>
      <c r="E249" s="187">
        <f>'Average Cost'!E566</f>
        <v>0.22427347658640187</v>
      </c>
      <c r="F249" s="146">
        <v>8</v>
      </c>
      <c r="G249" s="146">
        <f aca="true" t="shared" si="46" ref="G249:G254">E249*F249</f>
        <v>1.794187812691215</v>
      </c>
      <c r="J249" s="146">
        <v>8</v>
      </c>
      <c r="K249" s="146">
        <f aca="true" t="shared" si="47" ref="K249:K258">E249*J249</f>
        <v>1.794187812691215</v>
      </c>
      <c r="L249" s="153"/>
      <c r="M249" s="153"/>
      <c r="N249" s="153"/>
      <c r="O249" s="153"/>
      <c r="P249" s="153"/>
      <c r="Q249" s="153"/>
      <c r="R249" s="153"/>
      <c r="S249" s="153"/>
      <c r="T249" s="153"/>
      <c r="U249" s="153"/>
      <c r="V249" s="153"/>
      <c r="W249" s="153"/>
      <c r="X249" s="153"/>
      <c r="Y249" s="153"/>
      <c r="Z249" s="153"/>
      <c r="AA249" s="153"/>
      <c r="AB249" s="153"/>
      <c r="AC249" s="153"/>
      <c r="AD249" s="153">
        <v>1</v>
      </c>
      <c r="AE249" s="153">
        <f aca="true" t="shared" si="48" ref="AE249:AE254">E249*AD249</f>
        <v>0.22427347658640187</v>
      </c>
      <c r="AF249" s="143">
        <v>1</v>
      </c>
      <c r="AG249" s="143">
        <f>E249*AF249</f>
        <v>0.22427347658640187</v>
      </c>
    </row>
    <row r="250" spans="2:33" ht="12.75" outlineLevel="2">
      <c r="B250" s="101" t="s">
        <v>313</v>
      </c>
      <c r="C250" s="71" t="s">
        <v>631</v>
      </c>
      <c r="D250" s="320" t="s">
        <v>10</v>
      </c>
      <c r="E250" s="187">
        <f>'Average Cost'!E567</f>
        <v>0.1682051074398013</v>
      </c>
      <c r="F250" s="146">
        <v>29</v>
      </c>
      <c r="G250" s="146">
        <f t="shared" si="46"/>
        <v>4.877948115754237</v>
      </c>
      <c r="J250" s="146">
        <v>29</v>
      </c>
      <c r="K250" s="146">
        <f t="shared" si="47"/>
        <v>4.877948115754237</v>
      </c>
      <c r="L250" s="153"/>
      <c r="M250" s="153"/>
      <c r="N250" s="153"/>
      <c r="O250" s="153"/>
      <c r="P250" s="153"/>
      <c r="Q250" s="153"/>
      <c r="R250" s="153"/>
      <c r="S250" s="153"/>
      <c r="T250" s="153"/>
      <c r="U250" s="153"/>
      <c r="V250" s="153"/>
      <c r="W250" s="153"/>
      <c r="X250" s="153"/>
      <c r="Y250" s="153"/>
      <c r="Z250" s="153"/>
      <c r="AA250" s="153"/>
      <c r="AB250" s="153"/>
      <c r="AC250" s="153"/>
      <c r="AD250" s="153">
        <v>4</v>
      </c>
      <c r="AE250" s="153">
        <f t="shared" si="48"/>
        <v>0.6728204297592052</v>
      </c>
      <c r="AF250" s="143">
        <v>4</v>
      </c>
      <c r="AG250" s="143">
        <f aca="true" t="shared" si="49" ref="AG250:AG257">E250*AF250</f>
        <v>0.6728204297592052</v>
      </c>
    </row>
    <row r="251" spans="2:33" ht="15" customHeight="1" outlineLevel="2">
      <c r="B251" s="101" t="s">
        <v>314</v>
      </c>
      <c r="C251" s="71" t="s">
        <v>632</v>
      </c>
      <c r="D251" s="320" t="s">
        <v>10</v>
      </c>
      <c r="E251" s="187">
        <f>'Average Cost'!E568</f>
        <v>0.05606836914660047</v>
      </c>
      <c r="F251" s="146">
        <v>24</v>
      </c>
      <c r="G251" s="146">
        <f t="shared" si="46"/>
        <v>1.3456408595184113</v>
      </c>
      <c r="J251" s="146">
        <v>24</v>
      </c>
      <c r="K251" s="146">
        <f t="shared" si="47"/>
        <v>1.3456408595184113</v>
      </c>
      <c r="L251" s="153"/>
      <c r="M251" s="153"/>
      <c r="N251" s="153"/>
      <c r="O251" s="153"/>
      <c r="P251" s="153"/>
      <c r="Q251" s="153"/>
      <c r="R251" s="153"/>
      <c r="S251" s="153"/>
      <c r="T251" s="153"/>
      <c r="U251" s="153"/>
      <c r="V251" s="153"/>
      <c r="W251" s="153"/>
      <c r="X251" s="153"/>
      <c r="Y251" s="153"/>
      <c r="Z251" s="153"/>
      <c r="AA251" s="153"/>
      <c r="AB251" s="153"/>
      <c r="AC251" s="153"/>
      <c r="AD251" s="153">
        <v>3</v>
      </c>
      <c r="AE251" s="153">
        <f t="shared" si="48"/>
        <v>0.1682051074398014</v>
      </c>
      <c r="AF251" s="143">
        <v>3</v>
      </c>
      <c r="AG251" s="143">
        <f t="shared" si="49"/>
        <v>0.1682051074398014</v>
      </c>
    </row>
    <row r="252" spans="2:33" ht="12.75" outlineLevel="2">
      <c r="B252" s="101" t="s">
        <v>316</v>
      </c>
      <c r="C252" s="71" t="s">
        <v>633</v>
      </c>
      <c r="D252" s="320" t="s">
        <v>10</v>
      </c>
      <c r="E252" s="187">
        <f>'Average Cost'!E569</f>
        <v>0.05606836914660047</v>
      </c>
      <c r="F252" s="146">
        <v>18</v>
      </c>
      <c r="G252" s="146">
        <f t="shared" si="46"/>
        <v>1.0092306446388084</v>
      </c>
      <c r="J252" s="146">
        <v>18</v>
      </c>
      <c r="K252" s="146">
        <f t="shared" si="47"/>
        <v>1.0092306446388084</v>
      </c>
      <c r="L252" s="153"/>
      <c r="M252" s="153"/>
      <c r="N252" s="153"/>
      <c r="O252" s="153"/>
      <c r="P252" s="153"/>
      <c r="Q252" s="153"/>
      <c r="R252" s="153"/>
      <c r="S252" s="153"/>
      <c r="T252" s="153"/>
      <c r="U252" s="153"/>
      <c r="V252" s="153"/>
      <c r="W252" s="153"/>
      <c r="X252" s="153"/>
      <c r="Y252" s="153"/>
      <c r="Z252" s="153"/>
      <c r="AA252" s="153"/>
      <c r="AB252" s="153"/>
      <c r="AC252" s="153"/>
      <c r="AD252" s="153">
        <v>3</v>
      </c>
      <c r="AE252" s="153">
        <f t="shared" si="48"/>
        <v>0.1682051074398014</v>
      </c>
      <c r="AG252" s="143">
        <f t="shared" si="49"/>
        <v>0</v>
      </c>
    </row>
    <row r="253" spans="2:33" ht="12.75" outlineLevel="2">
      <c r="B253" s="101" t="s">
        <v>317</v>
      </c>
      <c r="C253" s="71" t="s">
        <v>634</v>
      </c>
      <c r="D253" s="320" t="s">
        <v>10</v>
      </c>
      <c r="E253" s="187">
        <f>'Average Cost'!E570</f>
        <v>0.03364102148796029</v>
      </c>
      <c r="F253" s="146">
        <v>18</v>
      </c>
      <c r="G253" s="146">
        <f t="shared" si="46"/>
        <v>0.6055383867832852</v>
      </c>
      <c r="J253" s="148">
        <v>18</v>
      </c>
      <c r="K253" s="146">
        <f t="shared" si="47"/>
        <v>0.6055383867832852</v>
      </c>
      <c r="L253" s="153"/>
      <c r="M253" s="153"/>
      <c r="N253" s="153"/>
      <c r="O253" s="153"/>
      <c r="P253" s="153"/>
      <c r="Q253" s="153"/>
      <c r="R253" s="153"/>
      <c r="S253" s="153"/>
      <c r="T253" s="153"/>
      <c r="U253" s="153"/>
      <c r="V253" s="153"/>
      <c r="W253" s="153"/>
      <c r="X253" s="153"/>
      <c r="Y253" s="153"/>
      <c r="Z253" s="153"/>
      <c r="AA253" s="153"/>
      <c r="AB253" s="153"/>
      <c r="AC253" s="153"/>
      <c r="AD253" s="153">
        <v>3</v>
      </c>
      <c r="AE253" s="153">
        <f t="shared" si="48"/>
        <v>0.10092306446388087</v>
      </c>
      <c r="AF253" s="143">
        <v>3</v>
      </c>
      <c r="AG253" s="143">
        <f t="shared" si="49"/>
        <v>0.10092306446388087</v>
      </c>
    </row>
    <row r="254" spans="2:33" ht="12.75" outlineLevel="2">
      <c r="B254" s="101" t="s">
        <v>318</v>
      </c>
      <c r="C254" s="71" t="s">
        <v>635</v>
      </c>
      <c r="D254" s="320" t="s">
        <v>436</v>
      </c>
      <c r="E254" s="187">
        <f>'Average Cost'!E571</f>
        <v>16.820510743980137</v>
      </c>
      <c r="F254" s="146">
        <v>1</v>
      </c>
      <c r="G254" s="146">
        <f t="shared" si="46"/>
        <v>16.820510743980137</v>
      </c>
      <c r="J254" s="146">
        <v>1</v>
      </c>
      <c r="K254" s="146">
        <f t="shared" si="47"/>
        <v>16.820510743980137</v>
      </c>
      <c r="L254" s="153"/>
      <c r="M254" s="153"/>
      <c r="N254" s="153"/>
      <c r="O254" s="153"/>
      <c r="P254" s="153"/>
      <c r="Q254" s="153"/>
      <c r="R254" s="153"/>
      <c r="S254" s="153"/>
      <c r="T254" s="153"/>
      <c r="U254" s="153"/>
      <c r="V254" s="153"/>
      <c r="W254" s="153"/>
      <c r="X254" s="153"/>
      <c r="Y254" s="153"/>
      <c r="Z254" s="153"/>
      <c r="AA254" s="153"/>
      <c r="AB254" s="153"/>
      <c r="AC254" s="153"/>
      <c r="AD254" s="153">
        <v>0.2</v>
      </c>
      <c r="AE254" s="153">
        <f t="shared" si="48"/>
        <v>3.3641021487960274</v>
      </c>
      <c r="AG254" s="143">
        <f t="shared" si="49"/>
        <v>0</v>
      </c>
    </row>
    <row r="255" spans="2:33" ht="12.75" outlineLevel="2">
      <c r="B255" s="101"/>
      <c r="C255" s="71" t="s">
        <v>636</v>
      </c>
      <c r="D255" s="320"/>
      <c r="E255" s="187">
        <f>'Average Cost'!E572</f>
        <v>0</v>
      </c>
      <c r="K255" s="146">
        <f t="shared" si="47"/>
        <v>0</v>
      </c>
      <c r="L255" s="153"/>
      <c r="M255" s="153"/>
      <c r="N255" s="153"/>
      <c r="O255" s="153"/>
      <c r="P255" s="153"/>
      <c r="Q255" s="153"/>
      <c r="R255" s="153"/>
      <c r="S255" s="153"/>
      <c r="T255" s="153"/>
      <c r="U255" s="153"/>
      <c r="V255" s="153"/>
      <c r="W255" s="153"/>
      <c r="X255" s="153"/>
      <c r="Y255" s="153"/>
      <c r="Z255" s="153"/>
      <c r="AA255" s="153"/>
      <c r="AB255" s="153"/>
      <c r="AC255" s="153"/>
      <c r="AD255" s="153"/>
      <c r="AE255" s="153"/>
      <c r="AG255" s="143">
        <f t="shared" si="49"/>
        <v>0</v>
      </c>
    </row>
    <row r="256" spans="2:33" ht="12.75" outlineLevel="2">
      <c r="B256" s="101" t="s">
        <v>251</v>
      </c>
      <c r="C256" s="71" t="s">
        <v>637</v>
      </c>
      <c r="D256" s="320" t="s">
        <v>10</v>
      </c>
      <c r="E256" s="187">
        <f>'Average Cost'!E573</f>
        <v>0.28034184573300225</v>
      </c>
      <c r="F256" s="146">
        <v>4</v>
      </c>
      <c r="G256" s="146">
        <f>E256*F256</f>
        <v>1.121367382932009</v>
      </c>
      <c r="J256" s="146">
        <v>8</v>
      </c>
      <c r="K256" s="146">
        <f t="shared" si="47"/>
        <v>2.242734765864018</v>
      </c>
      <c r="L256" s="153"/>
      <c r="M256" s="153"/>
      <c r="N256" s="153"/>
      <c r="O256" s="153"/>
      <c r="P256" s="153"/>
      <c r="Q256" s="153"/>
      <c r="R256" s="153"/>
      <c r="S256" s="153"/>
      <c r="T256" s="153"/>
      <c r="U256" s="153"/>
      <c r="V256" s="153"/>
      <c r="W256" s="153"/>
      <c r="X256" s="153"/>
      <c r="Y256" s="153"/>
      <c r="Z256" s="153"/>
      <c r="AA256" s="153"/>
      <c r="AB256" s="153"/>
      <c r="AC256" s="153"/>
      <c r="AD256" s="153"/>
      <c r="AE256" s="153"/>
      <c r="AF256" s="143">
        <v>1</v>
      </c>
      <c r="AG256" s="143">
        <f t="shared" si="49"/>
        <v>0.28034184573300225</v>
      </c>
    </row>
    <row r="257" spans="2:33" ht="12.75" outlineLevel="2">
      <c r="B257" s="101" t="s">
        <v>320</v>
      </c>
      <c r="C257" s="71" t="s">
        <v>47</v>
      </c>
      <c r="D257" s="320" t="s">
        <v>10</v>
      </c>
      <c r="E257" s="187">
        <f>'Average Cost'!E574</f>
        <v>0.740102472735126</v>
      </c>
      <c r="F257" s="146">
        <v>4</v>
      </c>
      <c r="G257" s="146">
        <f>E257*F257</f>
        <v>2.960409890940504</v>
      </c>
      <c r="J257" s="146">
        <v>4</v>
      </c>
      <c r="K257" s="146">
        <f t="shared" si="47"/>
        <v>2.960409890940504</v>
      </c>
      <c r="L257" s="153"/>
      <c r="M257" s="153"/>
      <c r="N257" s="153"/>
      <c r="O257" s="153"/>
      <c r="P257" s="153"/>
      <c r="Q257" s="153"/>
      <c r="R257" s="153"/>
      <c r="S257" s="153"/>
      <c r="T257" s="153"/>
      <c r="U257" s="153"/>
      <c r="V257" s="153"/>
      <c r="W257" s="153"/>
      <c r="X257" s="153"/>
      <c r="Y257" s="153"/>
      <c r="Z257" s="153"/>
      <c r="AA257" s="153"/>
      <c r="AB257" s="153"/>
      <c r="AC257" s="153"/>
      <c r="AD257" s="153">
        <v>1</v>
      </c>
      <c r="AE257" s="153">
        <f>E257*AD257</f>
        <v>0.740102472735126</v>
      </c>
      <c r="AG257" s="143">
        <f t="shared" si="49"/>
        <v>0</v>
      </c>
    </row>
    <row r="258" spans="2:31" ht="12.75" outlineLevel="2">
      <c r="B258" s="101" t="s">
        <v>321</v>
      </c>
      <c r="C258" s="71" t="s">
        <v>611</v>
      </c>
      <c r="D258" s="320" t="s">
        <v>10</v>
      </c>
      <c r="E258" s="187">
        <f>'Average Cost'!E575</f>
        <v>2.242734765864018</v>
      </c>
      <c r="F258" s="146">
        <v>1</v>
      </c>
      <c r="G258" s="146">
        <f>E258*F258</f>
        <v>2.242734765864018</v>
      </c>
      <c r="J258" s="146">
        <v>1</v>
      </c>
      <c r="K258" s="146">
        <f t="shared" si="47"/>
        <v>2.242734765864018</v>
      </c>
      <c r="L258" s="153"/>
      <c r="M258" s="153"/>
      <c r="N258" s="153"/>
      <c r="O258" s="153"/>
      <c r="P258" s="153"/>
      <c r="Q258" s="153"/>
      <c r="R258" s="153"/>
      <c r="S258" s="153"/>
      <c r="T258" s="153"/>
      <c r="U258" s="153"/>
      <c r="V258" s="153"/>
      <c r="W258" s="153"/>
      <c r="X258" s="153"/>
      <c r="Y258" s="153"/>
      <c r="Z258" s="153"/>
      <c r="AA258" s="153"/>
      <c r="AB258" s="153"/>
      <c r="AC258" s="153"/>
      <c r="AD258" s="153"/>
      <c r="AE258" s="153"/>
    </row>
    <row r="259" spans="2:33" ht="12.75" outlineLevel="1">
      <c r="B259" s="167"/>
      <c r="C259" s="145" t="s">
        <v>638</v>
      </c>
      <c r="D259" s="312"/>
      <c r="E259" s="144"/>
      <c r="F259" s="144"/>
      <c r="G259" s="144">
        <f>SUM(G249:G258)</f>
        <v>32.77756860310262</v>
      </c>
      <c r="H259" s="144"/>
      <c r="I259" s="144">
        <f>SUM(I249:I258)</f>
        <v>0</v>
      </c>
      <c r="J259" s="144"/>
      <c r="K259" s="144">
        <f>SUM(K249:K258)</f>
        <v>33.89893598603463</v>
      </c>
      <c r="L259" s="144"/>
      <c r="M259" s="144">
        <f>SUM(M249:M258)</f>
        <v>0</v>
      </c>
      <c r="N259" s="144"/>
      <c r="O259" s="144">
        <f>SUM(O249:O258)</f>
        <v>0</v>
      </c>
      <c r="P259" s="144"/>
      <c r="Q259" s="144">
        <f>SUM(Q249:Q258)</f>
        <v>0</v>
      </c>
      <c r="R259" s="144"/>
      <c r="S259" s="144">
        <f>SUM(S249:S258)</f>
        <v>0</v>
      </c>
      <c r="T259" s="144"/>
      <c r="U259" s="144">
        <f>SUM(U249:U258)</f>
        <v>0</v>
      </c>
      <c r="V259" s="144"/>
      <c r="W259" s="144">
        <f>SUM(W249:W258)</f>
        <v>0</v>
      </c>
      <c r="X259" s="144"/>
      <c r="Y259" s="144">
        <f>SUM(Y249:Y258)</f>
        <v>0</v>
      </c>
      <c r="Z259" s="144"/>
      <c r="AA259" s="144">
        <f>SUM(AA249:AA258)</f>
        <v>0</v>
      </c>
      <c r="AB259" s="144"/>
      <c r="AC259" s="144">
        <f>SUM(AC249:AC258)</f>
        <v>0</v>
      </c>
      <c r="AD259" s="144"/>
      <c r="AE259" s="144">
        <f>SUM(AE249:AE258)</f>
        <v>5.4386318072202435</v>
      </c>
      <c r="AF259" s="144"/>
      <c r="AG259" s="144">
        <f>SUM(AG249:AG258)</f>
        <v>1.4465639239822914</v>
      </c>
    </row>
    <row r="260" spans="2:33" ht="12.75">
      <c r="B260" s="290"/>
      <c r="C260" s="291" t="s">
        <v>661</v>
      </c>
      <c r="D260" s="314"/>
      <c r="E260" s="292"/>
      <c r="F260" s="292"/>
      <c r="G260" s="292">
        <f>G225+G231+G247+G259</f>
        <v>758.3493875863498</v>
      </c>
      <c r="H260" s="292"/>
      <c r="I260" s="292">
        <f>I225+I231+I247+I259</f>
        <v>0</v>
      </c>
      <c r="J260" s="292"/>
      <c r="K260" s="292">
        <f>K225+K231+K247+K259</f>
        <v>811.517634379693</v>
      </c>
      <c r="L260" s="292"/>
      <c r="M260" s="292">
        <f>M225+M231+M247+M259</f>
        <v>0</v>
      </c>
      <c r="N260" s="292"/>
      <c r="O260" s="292">
        <f>O225+O231+O247+O259</f>
        <v>0</v>
      </c>
      <c r="P260" s="292"/>
      <c r="Q260" s="292">
        <f>Q225+Q231+Q247+Q259</f>
        <v>0</v>
      </c>
      <c r="R260" s="292"/>
      <c r="S260" s="292">
        <f>S225+S231+S247+S259</f>
        <v>0</v>
      </c>
      <c r="T260" s="292"/>
      <c r="U260" s="292">
        <f>U225+U231+U247+U259</f>
        <v>0</v>
      </c>
      <c r="V260" s="292"/>
      <c r="W260" s="292">
        <f>W225+W231+W247+W259</f>
        <v>0</v>
      </c>
      <c r="X260" s="292"/>
      <c r="Y260" s="292">
        <f>Y225+Y231+Y247+Y259</f>
        <v>0</v>
      </c>
      <c r="Z260" s="292"/>
      <c r="AA260" s="292">
        <f>AA225+AA231+AA247+AA259</f>
        <v>0</v>
      </c>
      <c r="AB260" s="292"/>
      <c r="AC260" s="292">
        <f>AC225+AC231+AC247+AC259</f>
        <v>0</v>
      </c>
      <c r="AD260" s="292"/>
      <c r="AE260" s="292">
        <f>AE225+AE231+AE247+AE259</f>
        <v>111.61384088675892</v>
      </c>
      <c r="AF260" s="292"/>
      <c r="AG260" s="292">
        <f>AG225+AG231+AG247+AG259</f>
        <v>83.55627693819008</v>
      </c>
    </row>
    <row r="261" spans="3:31" ht="12.75">
      <c r="C261" s="149"/>
      <c r="G261" s="148"/>
      <c r="I261" s="148"/>
      <c r="K261" s="337"/>
      <c r="L261" s="153"/>
      <c r="M261" s="148"/>
      <c r="N261" s="153"/>
      <c r="O261" s="148"/>
      <c r="P261" s="153"/>
      <c r="Q261" s="148"/>
      <c r="R261" s="153"/>
      <c r="S261" s="148"/>
      <c r="T261" s="153"/>
      <c r="U261" s="148"/>
      <c r="V261" s="153"/>
      <c r="W261" s="148"/>
      <c r="X261" s="153"/>
      <c r="Y261" s="148"/>
      <c r="Z261" s="153"/>
      <c r="AA261" s="148"/>
      <c r="AB261" s="153"/>
      <c r="AC261" s="148"/>
      <c r="AD261" s="153"/>
      <c r="AE261" s="148"/>
    </row>
    <row r="262" spans="2:31" ht="15.75">
      <c r="B262" s="90">
        <v>7</v>
      </c>
      <c r="C262" s="4" t="s">
        <v>639</v>
      </c>
      <c r="F262" s="68"/>
      <c r="G262" s="68"/>
      <c r="H262" s="68"/>
      <c r="I262" s="68"/>
      <c r="J262" s="68"/>
      <c r="K262" s="68"/>
      <c r="L262" s="68"/>
      <c r="M262" s="68"/>
      <c r="N262" s="153"/>
      <c r="O262" s="153"/>
      <c r="P262" s="153"/>
      <c r="Q262" s="153"/>
      <c r="R262" s="153"/>
      <c r="S262" s="153"/>
      <c r="T262" s="153"/>
      <c r="U262" s="153"/>
      <c r="V262" s="153"/>
      <c r="W262" s="153"/>
      <c r="X262" s="153"/>
      <c r="Y262" s="153"/>
      <c r="Z262" s="153"/>
      <c r="AA262" s="153"/>
      <c r="AB262" s="153"/>
      <c r="AC262" s="153"/>
      <c r="AD262" s="153"/>
      <c r="AE262" s="153"/>
    </row>
    <row r="263" spans="2:31" ht="12.75" outlineLevel="1">
      <c r="B263" s="189" t="s">
        <v>392</v>
      </c>
      <c r="C263" s="190" t="s">
        <v>640</v>
      </c>
      <c r="L263" s="153"/>
      <c r="M263" s="153"/>
      <c r="N263" s="153"/>
      <c r="O263" s="153"/>
      <c r="P263" s="153"/>
      <c r="Q263" s="153"/>
      <c r="R263" s="153"/>
      <c r="S263" s="153"/>
      <c r="T263" s="153"/>
      <c r="U263" s="153"/>
      <c r="V263" s="153"/>
      <c r="W263" s="153"/>
      <c r="X263" s="153"/>
      <c r="Y263" s="153"/>
      <c r="Z263" s="153"/>
      <c r="AA263" s="153"/>
      <c r="AB263" s="153"/>
      <c r="AC263" s="153"/>
      <c r="AD263" s="153"/>
      <c r="AE263" s="153"/>
    </row>
    <row r="264" spans="2:33" ht="12.75" outlineLevel="2">
      <c r="B264" s="166" t="s">
        <v>251</v>
      </c>
      <c r="C264" s="151" t="s">
        <v>641</v>
      </c>
      <c r="D264" s="320" t="s">
        <v>642</v>
      </c>
      <c r="E264" s="187">
        <f>'Average Cost'!E235</f>
        <v>0.681437148826951</v>
      </c>
      <c r="F264" s="146">
        <v>1100</v>
      </c>
      <c r="G264" s="146">
        <f>E264*F264</f>
        <v>749.580863709646</v>
      </c>
      <c r="H264" s="146">
        <v>750</v>
      </c>
      <c r="I264" s="146">
        <f>E264*H264</f>
        <v>511.0778616202132</v>
      </c>
      <c r="J264" s="146">
        <v>1900</v>
      </c>
      <c r="K264" s="146">
        <f>E264*J264</f>
        <v>1294.7305827712069</v>
      </c>
      <c r="L264" s="153">
        <v>80</v>
      </c>
      <c r="M264" s="153">
        <f>E264*L264</f>
        <v>54.51497190615608</v>
      </c>
      <c r="N264" s="153">
        <v>80</v>
      </c>
      <c r="O264" s="153">
        <f>E264*N264</f>
        <v>54.51497190615608</v>
      </c>
      <c r="P264" s="153">
        <v>110</v>
      </c>
      <c r="Q264" s="153">
        <f>E264*P264</f>
        <v>74.95808637096461</v>
      </c>
      <c r="R264" s="153">
        <v>72</v>
      </c>
      <c r="S264" s="153">
        <f>E264*R264</f>
        <v>49.063474715540465</v>
      </c>
      <c r="T264" s="153">
        <v>0</v>
      </c>
      <c r="U264" s="153"/>
      <c r="V264" s="153">
        <v>58</v>
      </c>
      <c r="W264" s="153">
        <f>E264*V264</f>
        <v>39.52335463196315</v>
      </c>
      <c r="X264" s="153">
        <v>58</v>
      </c>
      <c r="Y264" s="153">
        <f>E264*X264</f>
        <v>39.52335463196315</v>
      </c>
      <c r="Z264" s="153">
        <v>49</v>
      </c>
      <c r="AA264" s="153">
        <f>E264*Z264</f>
        <v>33.390420292520595</v>
      </c>
      <c r="AB264" s="153"/>
      <c r="AC264" s="153"/>
      <c r="AD264" s="153">
        <v>15</v>
      </c>
      <c r="AE264" s="153"/>
      <c r="AF264" s="143">
        <v>113.85</v>
      </c>
      <c r="AG264" s="143">
        <f>E264*AF264</f>
        <v>77.58161939394836</v>
      </c>
    </row>
    <row r="265" spans="2:33" ht="12.75" outlineLevel="2">
      <c r="B265" s="166" t="s">
        <v>643</v>
      </c>
      <c r="C265" s="151" t="s">
        <v>644</v>
      </c>
      <c r="D265" s="320" t="s">
        <v>642</v>
      </c>
      <c r="E265" s="187">
        <f>'Average Cost'!E236</f>
        <v>0.9085828651026013</v>
      </c>
      <c r="F265" s="146">
        <v>60</v>
      </c>
      <c r="G265" s="146">
        <f>E265*F265</f>
        <v>54.51497190615608</v>
      </c>
      <c r="H265" s="146">
        <v>50</v>
      </c>
      <c r="I265" s="146">
        <f>E265*H265</f>
        <v>45.429143255130064</v>
      </c>
      <c r="J265" s="146">
        <v>70</v>
      </c>
      <c r="K265" s="146">
        <f>E265*J265</f>
        <v>63.60080055718209</v>
      </c>
      <c r="L265" s="153"/>
      <c r="M265" s="153"/>
      <c r="N265" s="153"/>
      <c r="O265" s="153"/>
      <c r="P265" s="153"/>
      <c r="Q265" s="153">
        <f>E265*P265</f>
        <v>0</v>
      </c>
      <c r="R265" s="153"/>
      <c r="S265" s="153"/>
      <c r="T265" s="153">
        <v>0</v>
      </c>
      <c r="U265" s="153"/>
      <c r="V265" s="153"/>
      <c r="W265" s="153"/>
      <c r="X265" s="153"/>
      <c r="Y265" s="153"/>
      <c r="Z265" s="153"/>
      <c r="AA265" s="153"/>
      <c r="AB265" s="153"/>
      <c r="AC265" s="153"/>
      <c r="AD265" s="153"/>
      <c r="AE265" s="153"/>
      <c r="AG265" s="143">
        <f>E265*AF265</f>
        <v>0</v>
      </c>
    </row>
    <row r="266" spans="2:33" ht="12.75" outlineLevel="2">
      <c r="B266" s="166" t="s">
        <v>662</v>
      </c>
      <c r="C266" s="151" t="s">
        <v>645</v>
      </c>
      <c r="D266" s="320" t="s">
        <v>642</v>
      </c>
      <c r="E266" s="187">
        <f>E265</f>
        <v>0.9085828651026013</v>
      </c>
      <c r="F266" s="146">
        <v>150</v>
      </c>
      <c r="G266" s="146">
        <f>E266*F266</f>
        <v>136.2874297653902</v>
      </c>
      <c r="H266" s="146">
        <v>100</v>
      </c>
      <c r="I266" s="146">
        <f>E266*H266</f>
        <v>90.85828651026013</v>
      </c>
      <c r="J266" s="146">
        <v>205</v>
      </c>
      <c r="K266" s="146">
        <f>E266*J266</f>
        <v>186.25948734603327</v>
      </c>
      <c r="L266" s="153">
        <v>15</v>
      </c>
      <c r="M266" s="153">
        <f>E266*L266</f>
        <v>13.62874297653902</v>
      </c>
      <c r="N266" s="153">
        <v>13</v>
      </c>
      <c r="O266" s="153">
        <f>E266*N266</f>
        <v>11.811577246333817</v>
      </c>
      <c r="P266" s="153">
        <v>20</v>
      </c>
      <c r="Q266" s="153">
        <f>E266*P266</f>
        <v>18.171657302052026</v>
      </c>
      <c r="R266" s="153">
        <v>15</v>
      </c>
      <c r="S266" s="153">
        <f>E266*R266</f>
        <v>13.62874297653902</v>
      </c>
      <c r="T266" s="153">
        <v>3</v>
      </c>
      <c r="U266" s="153">
        <f>E266*T266</f>
        <v>2.7257485953078042</v>
      </c>
      <c r="V266" s="153">
        <v>15</v>
      </c>
      <c r="W266" s="153">
        <f>E266*V266</f>
        <v>13.62874297653902</v>
      </c>
      <c r="X266" s="153">
        <v>17</v>
      </c>
      <c r="Y266" s="153">
        <f>E266*X266</f>
        <v>15.445908706744223</v>
      </c>
      <c r="Z266" s="153">
        <v>13</v>
      </c>
      <c r="AA266" s="153">
        <f>E266*Z266</f>
        <v>11.811577246333817</v>
      </c>
      <c r="AB266" s="153">
        <v>4</v>
      </c>
      <c r="AC266" s="153">
        <f>E266*AB266</f>
        <v>3.6343314604104053</v>
      </c>
      <c r="AD266" s="153">
        <v>8</v>
      </c>
      <c r="AE266" s="153"/>
      <c r="AF266" s="143">
        <v>26.15</v>
      </c>
      <c r="AG266" s="143">
        <f>E266*AF266</f>
        <v>23.759441922433023</v>
      </c>
    </row>
    <row r="267" spans="2:33" ht="12.75" outlineLevel="1">
      <c r="B267" s="167"/>
      <c r="C267" s="145" t="s">
        <v>646</v>
      </c>
      <c r="D267" s="312"/>
      <c r="E267" s="144"/>
      <c r="F267" s="144"/>
      <c r="G267" s="144">
        <f>SUM(G264:G266)</f>
        <v>940.3832653811924</v>
      </c>
      <c r="H267" s="144"/>
      <c r="I267" s="144">
        <f>SUM(I264:I266)</f>
        <v>647.3652913856033</v>
      </c>
      <c r="J267" s="144"/>
      <c r="K267" s="144">
        <f>SUM(K264:K266)</f>
        <v>1544.5908706744221</v>
      </c>
      <c r="L267" s="144"/>
      <c r="M267" s="144">
        <f>SUM(M264:M266)</f>
        <v>68.1437148826951</v>
      </c>
      <c r="N267" s="144"/>
      <c r="O267" s="144">
        <f>SUM(O264:O266)</f>
        <v>66.32654915248989</v>
      </c>
      <c r="P267" s="144"/>
      <c r="Q267" s="144">
        <f>SUM(Q264:Q266)</f>
        <v>93.12974367301663</v>
      </c>
      <c r="R267" s="144"/>
      <c r="S267" s="144">
        <f>SUM(S264:S266)</f>
        <v>62.69221769207948</v>
      </c>
      <c r="T267" s="144"/>
      <c r="U267" s="144">
        <f>SUM(U264:U266)</f>
        <v>2.7257485953078042</v>
      </c>
      <c r="V267" s="144"/>
      <c r="W267" s="144">
        <f>SUM(W264:W266)</f>
        <v>53.152097608502174</v>
      </c>
      <c r="X267" s="144"/>
      <c r="Y267" s="144">
        <f>SUM(Y264:Y266)</f>
        <v>54.96926333870738</v>
      </c>
      <c r="Z267" s="144"/>
      <c r="AA267" s="144">
        <f>SUM(AA264:AA266)</f>
        <v>45.201997538854414</v>
      </c>
      <c r="AB267" s="144"/>
      <c r="AC267" s="144">
        <f>SUM(AC264:AC266)</f>
        <v>3.6343314604104053</v>
      </c>
      <c r="AD267" s="144"/>
      <c r="AE267" s="144">
        <f>SUM(AE264:AE266)</f>
        <v>0</v>
      </c>
      <c r="AF267" s="144">
        <f>SUM(AF264:AF266)</f>
        <v>140</v>
      </c>
      <c r="AG267" s="144">
        <f>SUM(AG264:AG266)</f>
        <v>101.34106131638138</v>
      </c>
    </row>
    <row r="268" spans="2:31" ht="12.75" outlineLevel="1">
      <c r="B268" s="189" t="s">
        <v>393</v>
      </c>
      <c r="C268" s="190" t="s">
        <v>647</v>
      </c>
      <c r="K268" s="337"/>
      <c r="L268" s="153"/>
      <c r="M268" s="153"/>
      <c r="N268" s="153"/>
      <c r="O268" s="153"/>
      <c r="P268" s="153"/>
      <c r="Q268" s="153"/>
      <c r="R268" s="153"/>
      <c r="S268" s="153"/>
      <c r="T268" s="153"/>
      <c r="U268" s="153"/>
      <c r="V268" s="153"/>
      <c r="W268" s="153"/>
      <c r="X268" s="153"/>
      <c r="Y268" s="153"/>
      <c r="Z268" s="153"/>
      <c r="AA268" s="153"/>
      <c r="AB268" s="153"/>
      <c r="AC268" s="153"/>
      <c r="AD268" s="153"/>
      <c r="AE268" s="153"/>
    </row>
    <row r="269" spans="2:33" ht="12.75" outlineLevel="2">
      <c r="B269" s="166" t="s">
        <v>312</v>
      </c>
      <c r="C269" s="151" t="s">
        <v>640</v>
      </c>
      <c r="D269" s="320" t="s">
        <v>642</v>
      </c>
      <c r="E269" s="187">
        <f>'Average Cost'!E577</f>
        <v>0.02231521092034698</v>
      </c>
      <c r="F269" s="146">
        <v>1160</v>
      </c>
      <c r="G269" s="146">
        <f>E269*F269</f>
        <v>25.8856446676025</v>
      </c>
      <c r="H269" s="146">
        <v>800</v>
      </c>
      <c r="I269" s="146">
        <f>E269*H269</f>
        <v>17.852168736277584</v>
      </c>
      <c r="J269" s="146">
        <v>1970</v>
      </c>
      <c r="K269" s="146">
        <f>E269*J269</f>
        <v>43.96096551308355</v>
      </c>
      <c r="L269" s="153">
        <v>80</v>
      </c>
      <c r="M269" s="153">
        <f>E269*L269</f>
        <v>1.7852168736277585</v>
      </c>
      <c r="N269" s="153">
        <v>80</v>
      </c>
      <c r="O269" s="153">
        <f>E269*N269</f>
        <v>1.7852168736277585</v>
      </c>
      <c r="P269" s="153">
        <v>110</v>
      </c>
      <c r="Q269" s="153">
        <f>E269*P269</f>
        <v>2.454673201238168</v>
      </c>
      <c r="R269" s="153">
        <v>72</v>
      </c>
      <c r="S269" s="153">
        <f>E269*R269</f>
        <v>1.6066951862649828</v>
      </c>
      <c r="T269" s="153"/>
      <c r="U269" s="153"/>
      <c r="V269" s="153">
        <v>58</v>
      </c>
      <c r="W269" s="153">
        <f>E269*V269</f>
        <v>1.294282233380125</v>
      </c>
      <c r="X269" s="153">
        <v>58</v>
      </c>
      <c r="Y269" s="153">
        <f>E269*X269</f>
        <v>1.294282233380125</v>
      </c>
      <c r="Z269" s="153">
        <v>49</v>
      </c>
      <c r="AA269" s="153">
        <f>E269*Z269</f>
        <v>1.0934453350970021</v>
      </c>
      <c r="AB269" s="153"/>
      <c r="AC269" s="153"/>
      <c r="AD269" s="153">
        <v>15</v>
      </c>
      <c r="AE269" s="153"/>
      <c r="AF269" s="143">
        <v>113.85</v>
      </c>
      <c r="AG269" s="143">
        <f>E269*AF269</f>
        <v>2.5405867632815036</v>
      </c>
    </row>
    <row r="270" spans="2:33" ht="12.75" outlineLevel="2">
      <c r="B270" s="166" t="s">
        <v>313</v>
      </c>
      <c r="C270" s="151" t="s">
        <v>648</v>
      </c>
      <c r="D270" s="320" t="s">
        <v>642</v>
      </c>
      <c r="E270" s="187">
        <f>'Average Cost'!E578</f>
        <v>0.025791449807436206</v>
      </c>
      <c r="F270" s="146">
        <v>150</v>
      </c>
      <c r="G270" s="146">
        <f>E270*F270</f>
        <v>3.868717471115431</v>
      </c>
      <c r="H270" s="146">
        <v>100</v>
      </c>
      <c r="I270" s="146">
        <f>E270*H270</f>
        <v>2.5791449807436204</v>
      </c>
      <c r="J270" s="146">
        <v>205</v>
      </c>
      <c r="K270" s="146">
        <f>E270*J270</f>
        <v>5.287247210524423</v>
      </c>
      <c r="L270" s="153">
        <v>15</v>
      </c>
      <c r="M270" s="153">
        <f>E270*L270</f>
        <v>0.3868717471115431</v>
      </c>
      <c r="N270" s="153">
        <v>13</v>
      </c>
      <c r="O270" s="153">
        <f>E270*N270</f>
        <v>0.33528884749667065</v>
      </c>
      <c r="P270" s="153">
        <v>20</v>
      </c>
      <c r="Q270" s="153">
        <f>E270*P270</f>
        <v>0.5158289961487241</v>
      </c>
      <c r="R270" s="153">
        <v>15</v>
      </c>
      <c r="S270" s="153">
        <f>E270*R270</f>
        <v>0.3868717471115431</v>
      </c>
      <c r="T270" s="153">
        <v>3</v>
      </c>
      <c r="U270" s="153">
        <f>E270*T270</f>
        <v>0.07737434942230861</v>
      </c>
      <c r="V270" s="153">
        <v>15</v>
      </c>
      <c r="W270" s="153">
        <f>E270*V270</f>
        <v>0.3868717471115431</v>
      </c>
      <c r="X270" s="153">
        <v>17</v>
      </c>
      <c r="Y270" s="153">
        <f>E270*X270</f>
        <v>0.4384546467264155</v>
      </c>
      <c r="Z270" s="153">
        <v>13</v>
      </c>
      <c r="AA270" s="153">
        <f>E270*Z270</f>
        <v>0.33528884749667065</v>
      </c>
      <c r="AB270" s="153">
        <v>4</v>
      </c>
      <c r="AC270" s="153">
        <f>E270*AB270</f>
        <v>0.10316579922974482</v>
      </c>
      <c r="AD270" s="153">
        <v>4</v>
      </c>
      <c r="AE270" s="153"/>
      <c r="AF270" s="143">
        <v>26.15</v>
      </c>
      <c r="AG270" s="143">
        <f>E270*AF270</f>
        <v>0.6744464124644567</v>
      </c>
    </row>
    <row r="271" spans="2:33" ht="12.75" outlineLevel="1">
      <c r="B271" s="167"/>
      <c r="C271" s="145" t="s">
        <v>649</v>
      </c>
      <c r="D271" s="312"/>
      <c r="E271" s="144"/>
      <c r="F271" s="144"/>
      <c r="G271" s="144">
        <f>SUM(G269:G270)</f>
        <v>29.75436213871793</v>
      </c>
      <c r="H271" s="144"/>
      <c r="I271" s="144">
        <f>SUM(I269:I270)</f>
        <v>20.431313717021204</v>
      </c>
      <c r="J271" s="144"/>
      <c r="K271" s="144">
        <f>SUM(K269:K270)</f>
        <v>49.24821272360797</v>
      </c>
      <c r="L271" s="144"/>
      <c r="M271" s="144">
        <f>SUM(M269:M270)</f>
        <v>2.1720886207393018</v>
      </c>
      <c r="N271" s="144"/>
      <c r="O271" s="144">
        <f>SUM(O269:O270)</f>
        <v>2.120505721124429</v>
      </c>
      <c r="P271" s="144"/>
      <c r="Q271" s="144">
        <f>SUM(Q269:Q270)</f>
        <v>2.9705021973868924</v>
      </c>
      <c r="R271" s="144"/>
      <c r="S271" s="144">
        <f>SUM(S269:S270)</f>
        <v>1.9935669333765258</v>
      </c>
      <c r="T271" s="144"/>
      <c r="U271" s="144">
        <f>SUM(U269:U270)</f>
        <v>0.07737434942230861</v>
      </c>
      <c r="V271" s="144"/>
      <c r="W271" s="144">
        <f>SUM(W269:W270)</f>
        <v>1.681153980491668</v>
      </c>
      <c r="X271" s="144"/>
      <c r="Y271" s="144">
        <f>SUM(Y269:Y270)</f>
        <v>1.7327368801065404</v>
      </c>
      <c r="Z271" s="144"/>
      <c r="AA271" s="144">
        <f>SUM(AA269:AA270)</f>
        <v>1.4287341825936728</v>
      </c>
      <c r="AB271" s="144"/>
      <c r="AC271" s="144">
        <f>SUM(AC269:AC270)</f>
        <v>0.10316579922974482</v>
      </c>
      <c r="AD271" s="144"/>
      <c r="AE271" s="144">
        <f>SUM(AE269:AE270)</f>
        <v>0</v>
      </c>
      <c r="AF271" s="144"/>
      <c r="AG271" s="144">
        <f>SUM(AG269:AG270)</f>
        <v>3.21503317574596</v>
      </c>
    </row>
    <row r="272" spans="2:33" ht="12.75">
      <c r="B272" s="290"/>
      <c r="C272" s="291" t="s">
        <v>663</v>
      </c>
      <c r="D272" s="314"/>
      <c r="E272" s="292"/>
      <c r="F272" s="292"/>
      <c r="G272" s="292">
        <f>G267+G271</f>
        <v>970.1376275199103</v>
      </c>
      <c r="H272" s="292"/>
      <c r="I272" s="292">
        <f>I267+I271</f>
        <v>667.7966051026245</v>
      </c>
      <c r="J272" s="292"/>
      <c r="K272" s="292">
        <f>K267+K271</f>
        <v>1593.8390833980302</v>
      </c>
      <c r="L272" s="292"/>
      <c r="M272" s="292">
        <f>M267+M271</f>
        <v>70.3158035034344</v>
      </c>
      <c r="N272" s="292"/>
      <c r="O272" s="292">
        <f>O267+O271</f>
        <v>68.44705487361432</v>
      </c>
      <c r="P272" s="292"/>
      <c r="Q272" s="292">
        <f>Q267+Q271</f>
        <v>96.10024587040353</v>
      </c>
      <c r="R272" s="292"/>
      <c r="S272" s="292">
        <f>S267+S271</f>
        <v>64.68578462545601</v>
      </c>
      <c r="T272" s="292"/>
      <c r="U272" s="292">
        <f>U267+U271</f>
        <v>2.803122944730113</v>
      </c>
      <c r="V272" s="292"/>
      <c r="W272" s="292">
        <f>W267+W271</f>
        <v>54.83325158899384</v>
      </c>
      <c r="X272" s="292"/>
      <c r="Y272" s="292">
        <f>Y267+Y271</f>
        <v>56.70200021881392</v>
      </c>
      <c r="Z272" s="292"/>
      <c r="AA272" s="292">
        <f>AA267+AA271</f>
        <v>46.630731721448086</v>
      </c>
      <c r="AB272" s="292"/>
      <c r="AC272" s="292">
        <f>AC267+AC271</f>
        <v>3.73749725964015</v>
      </c>
      <c r="AD272" s="292"/>
      <c r="AE272" s="292">
        <f>AE267+AE271</f>
        <v>0</v>
      </c>
      <c r="AF272" s="292"/>
      <c r="AG272" s="292">
        <f>AG267+AG271</f>
        <v>104.55609449212734</v>
      </c>
    </row>
    <row r="273" spans="3:31" ht="12.75">
      <c r="C273" s="149"/>
      <c r="G273" s="148"/>
      <c r="I273" s="148"/>
      <c r="K273" s="337"/>
      <c r="L273" s="153"/>
      <c r="M273" s="148"/>
      <c r="N273" s="153"/>
      <c r="O273" s="148"/>
      <c r="P273" s="153"/>
      <c r="Q273" s="148"/>
      <c r="R273" s="153"/>
      <c r="S273" s="148"/>
      <c r="T273" s="153"/>
      <c r="U273" s="148"/>
      <c r="V273" s="153"/>
      <c r="W273" s="148"/>
      <c r="X273" s="153"/>
      <c r="Y273" s="148"/>
      <c r="Z273" s="153"/>
      <c r="AA273" s="148"/>
      <c r="AB273" s="153"/>
      <c r="AC273" s="148"/>
      <c r="AD273" s="153"/>
      <c r="AE273" s="148"/>
    </row>
    <row r="274" spans="2:31" ht="15.75">
      <c r="B274" s="4">
        <v>8</v>
      </c>
      <c r="C274" s="4" t="s">
        <v>650</v>
      </c>
      <c r="L274" s="153"/>
      <c r="M274" s="153"/>
      <c r="N274" s="153"/>
      <c r="O274" s="153"/>
      <c r="P274" s="153"/>
      <c r="Q274" s="153"/>
      <c r="R274" s="153"/>
      <c r="S274" s="153"/>
      <c r="T274" s="153"/>
      <c r="U274" s="153"/>
      <c r="V274" s="153"/>
      <c r="W274" s="153"/>
      <c r="X274" s="153"/>
      <c r="Y274" s="153"/>
      <c r="Z274" s="153"/>
      <c r="AA274" s="153"/>
      <c r="AB274" s="153"/>
      <c r="AC274" s="153"/>
      <c r="AD274" s="153"/>
      <c r="AE274" s="153"/>
    </row>
    <row r="275" spans="2:33" ht="38.25" outlineLevel="1">
      <c r="B275" s="166"/>
      <c r="C275" s="151" t="s">
        <v>859</v>
      </c>
      <c r="E275" s="323">
        <f>'Average Cost'!E505</f>
        <v>1042.3889462478774</v>
      </c>
      <c r="F275" s="146">
        <v>1</v>
      </c>
      <c r="G275" s="146">
        <f>E275*F275</f>
        <v>1042.3889462478774</v>
      </c>
      <c r="H275" s="146">
        <v>0.75</v>
      </c>
      <c r="I275" s="146">
        <f>E275*H275</f>
        <v>781.791709685908</v>
      </c>
      <c r="J275" s="146">
        <v>1.5</v>
      </c>
      <c r="K275" s="146">
        <f>J275*E275</f>
        <v>1563.583419371816</v>
      </c>
      <c r="L275" s="153">
        <v>0.2</v>
      </c>
      <c r="M275" s="153">
        <f>E275*L275</f>
        <v>208.4777892495755</v>
      </c>
      <c r="N275" s="153">
        <v>0.2</v>
      </c>
      <c r="O275" s="153">
        <f>E275*N275</f>
        <v>208.4777892495755</v>
      </c>
      <c r="P275" s="153">
        <v>0.3</v>
      </c>
      <c r="Q275" s="153">
        <f>E275*P275</f>
        <v>312.7166838743632</v>
      </c>
      <c r="R275" s="153">
        <v>0.1</v>
      </c>
      <c r="S275" s="153">
        <f>E275*R275</f>
        <v>104.23889462478775</v>
      </c>
      <c r="T275" s="153"/>
      <c r="U275" s="153">
        <f>E275*T275</f>
        <v>0</v>
      </c>
      <c r="V275" s="153">
        <v>0.1</v>
      </c>
      <c r="W275" s="153">
        <f>E275*V275</f>
        <v>104.23889462478775</v>
      </c>
      <c r="X275" s="153">
        <v>0.1</v>
      </c>
      <c r="Y275" s="153">
        <f>E275*X275</f>
        <v>104.23889462478775</v>
      </c>
      <c r="Z275" s="153">
        <v>0.1</v>
      </c>
      <c r="AA275" s="153">
        <f>E275*Z275</f>
        <v>104.23889462478775</v>
      </c>
      <c r="AB275" s="153"/>
      <c r="AC275" s="153">
        <f>E275*AB275</f>
        <v>0</v>
      </c>
      <c r="AD275" s="153">
        <v>0.1</v>
      </c>
      <c r="AE275" s="153">
        <f>E275*AD275</f>
        <v>104.23889462478775</v>
      </c>
      <c r="AF275" s="143">
        <v>0.1</v>
      </c>
      <c r="AG275" s="143">
        <f>AF275*E275</f>
        <v>104.23889462478775</v>
      </c>
    </row>
    <row r="276" spans="2:33" ht="12.75">
      <c r="B276" s="290"/>
      <c r="C276" s="291" t="s">
        <v>665</v>
      </c>
      <c r="D276" s="314"/>
      <c r="E276" s="292"/>
      <c r="F276" s="292"/>
      <c r="G276" s="292">
        <f>SUM(G275)</f>
        <v>1042.3889462478774</v>
      </c>
      <c r="H276" s="292"/>
      <c r="I276" s="292">
        <f>SUM(I275)</f>
        <v>781.791709685908</v>
      </c>
      <c r="J276" s="292"/>
      <c r="K276" s="292">
        <f>SUM(K275)</f>
        <v>1563.583419371816</v>
      </c>
      <c r="L276" s="292"/>
      <c r="M276" s="292">
        <f>SUM(M275)</f>
        <v>208.4777892495755</v>
      </c>
      <c r="N276" s="292"/>
      <c r="O276" s="292">
        <f>SUM(O275)</f>
        <v>208.4777892495755</v>
      </c>
      <c r="P276" s="292"/>
      <c r="Q276" s="292">
        <f>SUM(Q275)</f>
        <v>312.7166838743632</v>
      </c>
      <c r="R276" s="292"/>
      <c r="S276" s="292">
        <f>SUM(S275)</f>
        <v>104.23889462478775</v>
      </c>
      <c r="T276" s="292"/>
      <c r="U276" s="292">
        <f>SUM(U275)</f>
        <v>0</v>
      </c>
      <c r="V276" s="292"/>
      <c r="W276" s="292">
        <f>SUM(W275)</f>
        <v>104.23889462478775</v>
      </c>
      <c r="X276" s="292"/>
      <c r="Y276" s="292">
        <f>SUM(Y275)</f>
        <v>104.23889462478775</v>
      </c>
      <c r="Z276" s="292"/>
      <c r="AA276" s="292">
        <f>SUM(AA275)</f>
        <v>104.23889462478775</v>
      </c>
      <c r="AB276" s="292"/>
      <c r="AC276" s="292">
        <f>SUM(AC275)</f>
        <v>0</v>
      </c>
      <c r="AD276" s="292"/>
      <c r="AE276" s="292">
        <f>SUM(AE275)</f>
        <v>104.23889462478775</v>
      </c>
      <c r="AF276" s="292"/>
      <c r="AG276" s="292">
        <f>SUM(AG275)</f>
        <v>104.23889462478775</v>
      </c>
    </row>
    <row r="277" spans="3:31" ht="12.75">
      <c r="C277" s="149"/>
      <c r="G277" s="148"/>
      <c r="I277" s="148"/>
      <c r="K277" s="337"/>
      <c r="L277" s="153"/>
      <c r="M277" s="148"/>
      <c r="N277" s="153"/>
      <c r="O277" s="148"/>
      <c r="P277" s="153"/>
      <c r="Q277" s="148"/>
      <c r="R277" s="153"/>
      <c r="S277" s="148"/>
      <c r="T277" s="153"/>
      <c r="U277" s="148"/>
      <c r="V277" s="153"/>
      <c r="W277" s="148"/>
      <c r="X277" s="153"/>
      <c r="Y277" s="148"/>
      <c r="Z277" s="153"/>
      <c r="AA277" s="148"/>
      <c r="AB277" s="153"/>
      <c r="AC277" s="148"/>
      <c r="AD277" s="153"/>
      <c r="AE277" s="148"/>
    </row>
    <row r="278" spans="2:33" ht="12.75">
      <c r="B278" s="170"/>
      <c r="C278" s="171" t="s">
        <v>858</v>
      </c>
      <c r="D278" s="174"/>
      <c r="E278" s="172"/>
      <c r="F278" s="173"/>
      <c r="G278" s="174">
        <f>(G58+G71+G103+G156+G209+G260+G272+G276)</f>
        <v>41015.91828023236</v>
      </c>
      <c r="H278" s="173"/>
      <c r="I278" s="174">
        <f>(I58+I71+I103+I156+I209+I260+I272+I276)</f>
        <v>28383.86980874539</v>
      </c>
      <c r="J278" s="173"/>
      <c r="K278" s="174">
        <f>(K58+K71+K103+K156+K209+K260+K272+K276)</f>
        <v>39719.773501044634</v>
      </c>
      <c r="L278" s="175"/>
      <c r="M278" s="174">
        <f>(M58+M71+M103+M156+M209+M260+M272+M276)</f>
        <v>3298.7655356348973</v>
      </c>
      <c r="N278" s="175"/>
      <c r="O278" s="174">
        <f>(O58+O71+O103+O156+O209+O260+O272+O276)</f>
        <v>1566.2724318202308</v>
      </c>
      <c r="P278" s="175"/>
      <c r="Q278" s="174">
        <f>(Q58+Q71+Q103+Q156+Q209+Q260+Q272+Q276)</f>
        <v>8081.255245158245</v>
      </c>
      <c r="R278" s="175"/>
      <c r="S278" s="174">
        <f>(S58+S71+S103+S156+S209+S260+S272+S276)</f>
        <v>2757.7645094222316</v>
      </c>
      <c r="T278" s="175"/>
      <c r="U278" s="174">
        <f>(U58+U71+U103+U156+U209+U260+U272+U276)</f>
        <v>1812.0256887947476</v>
      </c>
      <c r="V278" s="175"/>
      <c r="W278" s="174">
        <f>(W58+W71+W103+W156+W209+W260+W272+W276)</f>
        <v>1044.3425457512203</v>
      </c>
      <c r="X278" s="175"/>
      <c r="Y278" s="174">
        <f>(Y58+Y71+Y103+Y156+Y209+Y260+Y272+Y276)</f>
        <v>594.7569718975903</v>
      </c>
      <c r="Z278" s="175"/>
      <c r="AA278" s="174">
        <f>(AA58+AA71+AA103+AA156+AA209+AA260+AA272+AA276)</f>
        <v>919.0006058422437</v>
      </c>
      <c r="AB278" s="175"/>
      <c r="AC278" s="174">
        <f>(AC58+AC71+AC103+AC156+AC209+AC260+AC272+AC276)</f>
        <v>494.26790307072645</v>
      </c>
      <c r="AD278" s="175"/>
      <c r="AE278" s="174">
        <f>(AE58+AE71+AE103+AE156+AE209+AE260+AE272+AE276)</f>
        <v>236.86445406298745</v>
      </c>
      <c r="AF278" s="174"/>
      <c r="AG278" s="174">
        <f>(AG58+AG71+AG103+AG156+AG209+AG260+AG272+AG276)</f>
        <v>1843.3285011096145</v>
      </c>
    </row>
    <row r="279" spans="3:32" ht="17.25" customHeight="1">
      <c r="C279" s="147" t="s">
        <v>857</v>
      </c>
      <c r="F279" s="157">
        <f>(G278-G22-G64-G65-G66-G67-G68-G69-G70-G83-G84-G85-G86-G87-G88-G89-G97-G98-G99-G100-G101-G155-G208-G259-G276)</f>
        <v>38370.57512402012</v>
      </c>
      <c r="H279" s="157">
        <f>(I278-I22-I64-I65-I66-I67-I68-I69-I70-I83-I84-I85-I86-I87-I88-I89-I97-I98-I99-I100-I101-I155-I208-I259-I276)</f>
        <v>26280.670974443543</v>
      </c>
      <c r="J279" s="157">
        <f>(K278-K22-K64-K65-K66-K67-K68-K69-K70-K83-K84-K85-K86-K87-K88-K89-K97-K98-K99-K100-K101-K155-K208-K259-K276)</f>
        <v>36536.451937658654</v>
      </c>
      <c r="K279" s="337"/>
      <c r="L279" s="157">
        <f>(M278-M22-M64-M65-M66-M67-M68-M69-M70-M83-M84-M85-M86-M87-M88-M89-M97-M98-M99-M100-M101-M155-M208-M259-M276)</f>
        <v>2987.7921317527116</v>
      </c>
      <c r="M279" s="153"/>
      <c r="N279" s="157">
        <f>(O278-O22-O64-O65-O66-O67-O68-O69-O70-O83-O84-O85-O86-O87-O88-O89-O97-O98-O99-O100-O101-O155-O208-O259-O276)</f>
        <v>1318.0562788388183</v>
      </c>
      <c r="O279" s="153"/>
      <c r="P279" s="157">
        <f>(Q278-Q22-Q64-Q65-Q66-Q67-Q68-Q69-Q70-Q83-Q84-Q85-Q86-Q87-Q88-Q89-Q97-Q98-Q99-Q100-Q101-Q155-Q208-Q259-Q276)</f>
        <v>7621.943800842851</v>
      </c>
      <c r="Q279" s="153"/>
      <c r="R279" s="157">
        <f>(S278-S22-S64-S65-S66-S67-S68-S69-S70-S83-S84-S85-S86-S87-S88-S89-S97-S98-S99-S100-S101-S155-S208-S259-S276)</f>
        <v>2568.163045616398</v>
      </c>
      <c r="S279" s="153"/>
      <c r="T279" s="157">
        <f>(U278-U22-U64-U65-U66-U67-U68-U69-U70-U83-U84-U85-U86-U87-U88-U89-U97-U98-U99-U100-U101-U155-U208-U259-U276)</f>
        <v>1735.460970812622</v>
      </c>
      <c r="U279" s="153"/>
      <c r="V279" s="157">
        <f>(W278-W22-W64-W65-W66-W67-W68-W69-W70-W83-W84-W85-W86-W87-W88-W89-W97-W98-W99-W100-W101-W155-W208-W259-W276)</f>
        <v>907.9898690925081</v>
      </c>
      <c r="W279" s="153"/>
      <c r="X279" s="157">
        <f>(Y278-Y22-Y64-Y65-Y66-Y67-Y68-Y69-Y70-Y83-Y84-Y85-Y86-Y87-Y88-Y89-Y97-Y98-Y99-Y100-Y101-Y155-Y208-Y259-Y276)</f>
        <v>471.05793301751515</v>
      </c>
      <c r="Y279" s="153"/>
      <c r="Z279" s="157">
        <f>(AA278-AA22-AA64-AA65-AA66-AA67-AA68-AA69-AA70-AA83-AA84-AA85-AA86-AA87-AA88-AA89-AA97-AA98-AA99-AA100-AA101-AA155-AA208-AA259-AA276)</f>
        <v>789.5019731751474</v>
      </c>
      <c r="AA279" s="153"/>
      <c r="AB279" s="157">
        <f>(AC278-AC22-AC64-AC65-AC66-AC67-AC68-AC69-AC70-AC83-AC84-AC85-AC86-AC87-AC88-AC89-AC97-AC98-AC99-AC100-AC101-AC155-AC208-AC259-AC276)</f>
        <v>474.11376565991094</v>
      </c>
      <c r="AC279" s="153"/>
      <c r="AD279" s="157">
        <f>(AE278-AE22-AE64-AE65-AE66-AE67-AE68-AE69-AE70-AE83-AE84-AE85-AE86-AE87-AE88-AE89-AE97-AE98-AE99-AE100-AE101-AE155-AE208-AE259-AE276)</f>
        <v>122.496177372864</v>
      </c>
      <c r="AE279" s="157"/>
      <c r="AF279" s="157">
        <f>(AG278-AG22-AG64-AG65-AG66-AG67-AG68-AG69-AG70-AG83-AG84-AG85-AG86-AG87-AG88-AG89-AG97-AG98-AG99-AG100-AG101-AG155-AG208-AG259-AG276)</f>
        <v>1691.582612070629</v>
      </c>
    </row>
    <row r="280" spans="6:31" ht="12.75">
      <c r="F280" s="157"/>
      <c r="H280" s="157"/>
      <c r="J280" s="157"/>
      <c r="L280" s="157"/>
      <c r="M280" s="153"/>
      <c r="N280" s="157"/>
      <c r="O280" s="153"/>
      <c r="P280" s="157"/>
      <c r="Q280" s="153"/>
      <c r="R280" s="157"/>
      <c r="S280" s="153"/>
      <c r="T280" s="157"/>
      <c r="U280" s="153"/>
      <c r="V280" s="157"/>
      <c r="W280" s="153"/>
      <c r="X280" s="157"/>
      <c r="Y280" s="153"/>
      <c r="Z280" s="157"/>
      <c r="AA280" s="153"/>
      <c r="AB280" s="157"/>
      <c r="AC280" s="153"/>
      <c r="AD280" s="157"/>
      <c r="AE280" s="153"/>
    </row>
    <row r="281" spans="2:33" s="150" customFormat="1" ht="52.5" customHeight="1">
      <c r="B281" s="237">
        <v>9</v>
      </c>
      <c r="C281" s="124" t="s">
        <v>652</v>
      </c>
      <c r="D281" s="310"/>
      <c r="E281" s="68"/>
      <c r="F281" s="148"/>
      <c r="G281" s="148">
        <f>F279*12.51/100</f>
        <v>4800.158948014917</v>
      </c>
      <c r="H281" s="148"/>
      <c r="I281" s="148">
        <f>H279*12.51/100</f>
        <v>3287.711938902887</v>
      </c>
      <c r="J281" s="148"/>
      <c r="K281" s="148">
        <f>J279*12.51/100</f>
        <v>4570.710137401097</v>
      </c>
      <c r="L281" s="152"/>
      <c r="M281" s="148">
        <f>L279*12.51/100</f>
        <v>373.7727956822642</v>
      </c>
      <c r="N281" s="152"/>
      <c r="O281" s="148">
        <f>N279*12.51/100</f>
        <v>164.88884048273616</v>
      </c>
      <c r="P281" s="152"/>
      <c r="Q281" s="148">
        <f>P279*12.51/100</f>
        <v>953.5051694854405</v>
      </c>
      <c r="R281" s="152"/>
      <c r="S281" s="148">
        <f>R279*12.51/100</f>
        <v>321.2771970066114</v>
      </c>
      <c r="T281" s="152"/>
      <c r="U281" s="148">
        <f>T279*12.51/100</f>
        <v>217.106167448659</v>
      </c>
      <c r="V281" s="152"/>
      <c r="W281" s="148">
        <f>V279*12.51/100</f>
        <v>113.58953262347276</v>
      </c>
      <c r="X281" s="152"/>
      <c r="Y281" s="148">
        <f>X279*12.51/100</f>
        <v>58.92934742049115</v>
      </c>
      <c r="Z281" s="152"/>
      <c r="AA281" s="148">
        <f>Z279*12.51/100</f>
        <v>98.76669684421094</v>
      </c>
      <c r="AB281" s="152"/>
      <c r="AC281" s="148">
        <f>AB279*12.51/100</f>
        <v>59.31163208405486</v>
      </c>
      <c r="AD281" s="152"/>
      <c r="AE281" s="148">
        <f>AD279*12.51/100</f>
        <v>15.324271789345287</v>
      </c>
      <c r="AF281" s="148"/>
      <c r="AG281" s="148">
        <f>AF279*12.51/100</f>
        <v>211.61698477003566</v>
      </c>
    </row>
    <row r="282" spans="2:31" s="150" customFormat="1" ht="12.75">
      <c r="B282" s="164"/>
      <c r="C282" s="149"/>
      <c r="D282" s="310"/>
      <c r="E282" s="68"/>
      <c r="F282" s="148"/>
      <c r="G282" s="157"/>
      <c r="H282" s="148"/>
      <c r="I282" s="157"/>
      <c r="J282" s="148"/>
      <c r="K282" s="157"/>
      <c r="L282" s="152"/>
      <c r="M282" s="157"/>
      <c r="N282" s="152"/>
      <c r="O282" s="157"/>
      <c r="P282" s="152"/>
      <c r="Q282" s="157"/>
      <c r="R282" s="152"/>
      <c r="S282" s="157"/>
      <c r="T282" s="152"/>
      <c r="U282" s="157"/>
      <c r="V282" s="152"/>
      <c r="W282" s="157"/>
      <c r="X282" s="152"/>
      <c r="Y282" s="157"/>
      <c r="Z282" s="152"/>
      <c r="AA282" s="157"/>
      <c r="AB282" s="152"/>
      <c r="AC282" s="157"/>
      <c r="AD282" s="152"/>
      <c r="AE282" s="157"/>
    </row>
    <row r="283" spans="2:33" s="158" customFormat="1" ht="33.75" customHeight="1">
      <c r="B283" s="237">
        <v>10</v>
      </c>
      <c r="C283" s="124" t="s">
        <v>664</v>
      </c>
      <c r="D283" s="310"/>
      <c r="E283" s="68"/>
      <c r="F283" s="148"/>
      <c r="G283" s="148">
        <f>G278+G281</f>
        <v>45816.07722824728</v>
      </c>
      <c r="H283" s="148"/>
      <c r="I283" s="148">
        <f>I278+I281</f>
        <v>31671.581747648277</v>
      </c>
      <c r="J283" s="148"/>
      <c r="K283" s="148">
        <f>K278+K281</f>
        <v>44290.48363844573</v>
      </c>
      <c r="L283" s="148"/>
      <c r="M283" s="148">
        <f>M278+M281</f>
        <v>3672.5383313171615</v>
      </c>
      <c r="N283" s="148"/>
      <c r="O283" s="148">
        <f>O278+O281</f>
        <v>1731.161272302967</v>
      </c>
      <c r="P283" s="148"/>
      <c r="Q283" s="148">
        <f>Q278+Q281</f>
        <v>9034.760414643686</v>
      </c>
      <c r="R283" s="148"/>
      <c r="S283" s="148">
        <f>S278+S281</f>
        <v>3079.041706428843</v>
      </c>
      <c r="T283" s="148"/>
      <c r="U283" s="148">
        <f>U278+U281</f>
        <v>2029.1318562434067</v>
      </c>
      <c r="V283" s="148"/>
      <c r="W283" s="148">
        <f>W278+W281</f>
        <v>1157.932078374693</v>
      </c>
      <c r="X283" s="148"/>
      <c r="Y283" s="148">
        <f>Y278+Y281</f>
        <v>653.6863193180815</v>
      </c>
      <c r="Z283" s="148"/>
      <c r="AA283" s="148">
        <f>AA278+AA281</f>
        <v>1017.7673026864546</v>
      </c>
      <c r="AB283" s="148"/>
      <c r="AC283" s="148">
        <f>AC278+AC281</f>
        <v>553.5795351547813</v>
      </c>
      <c r="AD283" s="148"/>
      <c r="AE283" s="148">
        <f>AE278+AE281</f>
        <v>252.18872585233274</v>
      </c>
      <c r="AG283" s="148">
        <f>AG278+AG281</f>
        <v>2054.9454858796503</v>
      </c>
    </row>
    <row r="291" ht="12.75">
      <c r="C291" s="149"/>
    </row>
    <row r="292" ht="12.75">
      <c r="C292" s="149"/>
    </row>
    <row r="293" ht="12.75">
      <c r="C293" s="149"/>
    </row>
    <row r="294" spans="2:3" ht="12.75">
      <c r="B294" s="164"/>
      <c r="C294" s="149"/>
    </row>
  </sheetData>
  <sheetProtection selectLockedCells="1" selectUnlockedCells="1"/>
  <mergeCells count="14">
    <mergeCell ref="F7:G7"/>
    <mergeCell ref="V7:W7"/>
    <mergeCell ref="AF7:AG7"/>
    <mergeCell ref="AD7:AE7"/>
    <mergeCell ref="T7:U7"/>
    <mergeCell ref="L7:M7"/>
    <mergeCell ref="N7:O7"/>
    <mergeCell ref="P7:Q7"/>
    <mergeCell ref="R7:S7"/>
    <mergeCell ref="X7:Y7"/>
    <mergeCell ref="Z7:AA7"/>
    <mergeCell ref="AB7:AC7"/>
    <mergeCell ref="H7:I7"/>
    <mergeCell ref="J7:K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KPMG</dc:creator>
  <cp:keywords/>
  <dc:description/>
  <cp:lastModifiedBy>gupta</cp:lastModifiedBy>
  <dcterms:created xsi:type="dcterms:W3CDTF">2009-07-24T08:43:49Z</dcterms:created>
  <dcterms:modified xsi:type="dcterms:W3CDTF">2010-04-15T07:18:11Z</dcterms:modified>
  <cp:category/>
  <cp:version/>
  <cp:contentType/>
  <cp:contentStatus/>
</cp:coreProperties>
</file>