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firstSheet="3" activeTab="8"/>
  </bookViews>
  <sheets>
    <sheet name="L" sheetId="1" r:id="rId1"/>
    <sheet name="Cover" sheetId="2" r:id="rId2"/>
    <sheet name="User Guide" sheetId="3" r:id="rId3"/>
    <sheet name="Computation_Sheet" sheetId="4" r:id="rId4"/>
    <sheet name="Indices" sheetId="5" r:id="rId5"/>
    <sheet name="Database" sheetId="6" r:id="rId6"/>
    <sheet name="Escalated Cost" sheetId="7" r:id="rId7"/>
    <sheet name="Average Rates" sheetId="8" r:id="rId8"/>
    <sheet name="Alternates &amp; Combinations" sheetId="9" r:id="rId9"/>
    <sheet name="Summary" sheetId="10" state="hidden" r:id="rId10"/>
  </sheets>
  <externalReferences>
    <externalReference r:id="rId13"/>
    <externalReference r:id="rId14"/>
  </externalReferences>
  <definedNames>
    <definedName name="Name_Company" localSheetId="1">'[2]Inputs'!$E$140</definedName>
    <definedName name="Name_Company">'L'!$D$7</definedName>
    <definedName name="Name_Company\" localSheetId="1">'[1]L'!#REF!</definedName>
    <definedName name="Name_Project" localSheetId="1">'[2]Inputs'!$E$142</definedName>
    <definedName name="Name_Project">'L'!$D$8</definedName>
    <definedName name="_xlnm.Print_Area" localSheetId="1">'Cover'!$B$3:$M$54</definedName>
    <definedName name="Project_Name" localSheetId="1">'[1]L'!#REF!</definedName>
  </definedNames>
  <calcPr fullCalcOnLoad="1"/>
</workbook>
</file>

<file path=xl/comments5.xml><?xml version="1.0" encoding="utf-8"?>
<comments xmlns="http://schemas.openxmlformats.org/spreadsheetml/2006/main">
  <authors>
    <author>KPMG</author>
  </authors>
  <commentList>
    <comment ref="C78" authorId="0">
      <text>
        <r>
          <rPr>
            <b/>
            <sz val="8"/>
            <rFont val="Tahoma"/>
            <family val="2"/>
          </rPr>
          <t>Base of Labour Index was changed in 2005. Hence, a labour correction factor has been applied to reflect true escalation in labou cost</t>
        </r>
      </text>
    </comment>
  </commentList>
</comments>
</file>

<file path=xl/comments9.xml><?xml version="1.0" encoding="utf-8"?>
<comments xmlns="http://schemas.openxmlformats.org/spreadsheetml/2006/main">
  <authors>
    <author>Author</author>
  </authors>
  <commentList>
    <comment ref="B200" authorId="0">
      <text>
        <r>
          <rPr>
            <b/>
            <sz val="8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<sst xmlns="http://schemas.openxmlformats.org/spreadsheetml/2006/main" count="3284" uniqueCount="770">
  <si>
    <t>CERC</t>
  </si>
  <si>
    <t>Capital  Cost Benchmarking</t>
  </si>
  <si>
    <t>Formatting of Headers / Dividers</t>
  </si>
  <si>
    <t>Sheet Header 1</t>
  </si>
  <si>
    <t>SheetHeader1</t>
  </si>
  <si>
    <t>Sheet Header 2</t>
  </si>
  <si>
    <t>Capital Cost Benchmarking</t>
  </si>
  <si>
    <t>SheetHeader2</t>
  </si>
  <si>
    <t>Sheet Header 3</t>
  </si>
  <si>
    <t>SheetHeader3</t>
  </si>
  <si>
    <t>Header 1</t>
  </si>
  <si>
    <t>Header1</t>
  </si>
  <si>
    <t>Header 2</t>
  </si>
  <si>
    <t>Header2</t>
  </si>
  <si>
    <t>Header 3</t>
  </si>
  <si>
    <t>Header3</t>
  </si>
  <si>
    <t>Inputs Divider</t>
  </si>
  <si>
    <t>Operational Assumptions</t>
  </si>
  <si>
    <t>Inputs_Divider</t>
  </si>
  <si>
    <t>Table Heading 2</t>
  </si>
  <si>
    <t>Table_Heading2</t>
  </si>
  <si>
    <t>Table Heading 3</t>
  </si>
  <si>
    <t>Table Heading 4</t>
  </si>
  <si>
    <t>Individual Cell Assumptions</t>
  </si>
  <si>
    <t>Standard Assumption</t>
  </si>
  <si>
    <t>Assumptions</t>
  </si>
  <si>
    <t>Offsheet Reference</t>
  </si>
  <si>
    <t>Offsheet</t>
  </si>
  <si>
    <t>Flex Cell</t>
  </si>
  <si>
    <t>Assumption_Flex</t>
  </si>
  <si>
    <t>Name Inputs</t>
  </si>
  <si>
    <t>Cost Type</t>
  </si>
  <si>
    <t>Technical_Input</t>
  </si>
  <si>
    <t>Technical Input</t>
  </si>
  <si>
    <t>Input</t>
  </si>
  <si>
    <t>Empy Cell</t>
  </si>
  <si>
    <t>Empty_Cell</t>
  </si>
  <si>
    <t>Background for Flag</t>
  </si>
  <si>
    <t>Flag</t>
  </si>
  <si>
    <t>Infrastructure</t>
  </si>
  <si>
    <t>Sub-Total</t>
  </si>
  <si>
    <t>Line Total</t>
  </si>
  <si>
    <t>Line_Summary</t>
  </si>
  <si>
    <t>Units</t>
  </si>
  <si>
    <t>USD</t>
  </si>
  <si>
    <t>Unit</t>
  </si>
  <si>
    <t>Operation Line (Non-Addition)</t>
  </si>
  <si>
    <t>Line_Operation</t>
  </si>
  <si>
    <t>Operation (Addition / Total)</t>
  </si>
  <si>
    <t>Line_Total</t>
  </si>
  <si>
    <t>Closing Balance</t>
  </si>
  <si>
    <t>Line_ClosingBal</t>
  </si>
  <si>
    <t>Key Line</t>
  </si>
  <si>
    <t>Line_Key</t>
  </si>
  <si>
    <t>Development Styles</t>
  </si>
  <si>
    <t>WIP</t>
  </si>
  <si>
    <t>W</t>
  </si>
  <si>
    <t>S.No.</t>
  </si>
  <si>
    <t>Description</t>
  </si>
  <si>
    <t>The model for Transmission sub-station is meant to provide benchmark cost for selected configuration in terms of number of ICTs, reactors, bays etc.</t>
  </si>
  <si>
    <t>There are 20 standard configurations (called alternates here) provided in the model. The cost has been computed for each of the alternates.For example alternate-1 has configuration given below:-</t>
  </si>
  <si>
    <t>Number of Line Bays</t>
  </si>
  <si>
    <t>400 kV</t>
  </si>
  <si>
    <t>220 kV</t>
  </si>
  <si>
    <t>Number of ICT Bays</t>
  </si>
  <si>
    <t>Number of ICTs -Capacity in MVA</t>
  </si>
  <si>
    <t xml:space="preserve">Number of Reactors </t>
  </si>
  <si>
    <t>Shunt Reactor</t>
  </si>
  <si>
    <t>Bus Reactor</t>
  </si>
  <si>
    <t>The user has to select the alternate that matches the configuration as given by petitioner using drop down list given in cell C10 of Computation_sheet</t>
  </si>
  <si>
    <t>In case none of the alternates matches the configuration given by petitioner, user has to select the closest alternate that matches the configuration. The user may then add/substract components as given in cells C46 to C51 of "Computation_Sheet" to match the required configuration.</t>
  </si>
  <si>
    <t>The benchmark cost shall get computed in the cell C54 of "Computation_Sheet"</t>
  </si>
  <si>
    <t>The month and the year of escalation can be chosen from drop down list provided in cell D5</t>
  </si>
  <si>
    <t>The model can be updated by entering the value of indices in sheet named "Indices" for corresponding month and year. The user to refer to IEEMA publications for the same.</t>
  </si>
  <si>
    <t>Choose Month and Year of Escalation</t>
  </si>
  <si>
    <t>Choose Desired Configuration (from Alternates shown below)</t>
  </si>
  <si>
    <t>Choose Sub-Station Configuration</t>
  </si>
  <si>
    <t>None</t>
  </si>
  <si>
    <t>Descripction</t>
  </si>
  <si>
    <t>Alt - 1</t>
  </si>
  <si>
    <t>Alt - 2</t>
  </si>
  <si>
    <t>Alt - 3</t>
  </si>
  <si>
    <t>Alt - 4</t>
  </si>
  <si>
    <t>Alt - 5</t>
  </si>
  <si>
    <t>Alt - 6</t>
  </si>
  <si>
    <t>Alt - 7</t>
  </si>
  <si>
    <t>Alt - 8</t>
  </si>
  <si>
    <t>Alt - 9</t>
  </si>
  <si>
    <t>Alt - 10</t>
  </si>
  <si>
    <t>Alt - 11</t>
  </si>
  <si>
    <t>Alt - 12</t>
  </si>
  <si>
    <t>Alt - 13</t>
  </si>
  <si>
    <t>Alt - 14</t>
  </si>
  <si>
    <t>Alt - 15</t>
  </si>
  <si>
    <t>Alt - 16</t>
  </si>
  <si>
    <t>Alt - 17</t>
  </si>
  <si>
    <t>Alt - 18</t>
  </si>
  <si>
    <t>Alt - 19</t>
  </si>
  <si>
    <t>Alt - 20</t>
  </si>
  <si>
    <t>For Modification in above configuration please choose from drop down list</t>
  </si>
  <si>
    <t>Combination Name</t>
  </si>
  <si>
    <t>Configuration</t>
  </si>
  <si>
    <t>Combination-1</t>
  </si>
  <si>
    <t xml:space="preserve"> 400 kV Line Bay with Shunt Reactor</t>
  </si>
  <si>
    <t>Combination-2</t>
  </si>
  <si>
    <t xml:space="preserve">400kV Line Bay  </t>
  </si>
  <si>
    <t>Combination-3</t>
  </si>
  <si>
    <t>220KV Line Bay</t>
  </si>
  <si>
    <t>Combination-4</t>
  </si>
  <si>
    <t>1 x 315 MVA ICT with 400 kV &amp; 220 kV Bays</t>
  </si>
  <si>
    <t>Combination-5</t>
  </si>
  <si>
    <t>Addition of Shunt Reactor to 400KV Line Bay</t>
  </si>
  <si>
    <t>Combination-6</t>
  </si>
  <si>
    <t xml:space="preserve">400 kV Bus  Reactor Bay </t>
  </si>
  <si>
    <t>Component</t>
  </si>
  <si>
    <t>Add/ Subtract?</t>
  </si>
  <si>
    <t>Choose Combination to be added/ subtracted</t>
  </si>
  <si>
    <t>Add</t>
  </si>
  <si>
    <t>Total Hard cost of the Configuration chosen (INR Crores)</t>
  </si>
  <si>
    <t>Taxes and Duties</t>
  </si>
  <si>
    <t>Present</t>
  </si>
  <si>
    <t>Updated</t>
  </si>
  <si>
    <t>Excise Duty (on Ex-Works Price)</t>
  </si>
  <si>
    <t>Cess on ED (on Excise Duty)</t>
  </si>
  <si>
    <t>Central Sales Tax (on Ex-Works Price + ED + Cess)</t>
  </si>
  <si>
    <t>ED+ Cess</t>
  </si>
  <si>
    <t>Central sales Tax</t>
  </si>
  <si>
    <t>Total</t>
  </si>
  <si>
    <t>Project Costs (Actual)</t>
  </si>
  <si>
    <t>Name of the Utility</t>
  </si>
  <si>
    <t>PGCIL</t>
  </si>
  <si>
    <t>RVPN</t>
  </si>
  <si>
    <t>APTRANSCO</t>
  </si>
  <si>
    <t>MSETCL</t>
  </si>
  <si>
    <t>NSPCL -Sail power company for Bilai steel plant</t>
  </si>
  <si>
    <t>Name of sub-station</t>
  </si>
  <si>
    <t>400/220 kV S/S, ARASUR(New)</t>
  </si>
  <si>
    <t>400/220 kV S/S AT,ROORKEE</t>
  </si>
  <si>
    <t>400/220 kV S/S,                       PUGALUR(New)</t>
  </si>
  <si>
    <t>400/220 kV S/S, DAMOH (New)</t>
  </si>
  <si>
    <t>400/220 kV S/S,                            KARAIKUDI(New)</t>
  </si>
  <si>
    <t>400/220 kV S/S AT, WARANGAL</t>
  </si>
  <si>
    <t>Kankroli</t>
  </si>
  <si>
    <t xml:space="preserve">Kaithal </t>
  </si>
  <si>
    <t>Tirunelveli</t>
  </si>
  <si>
    <t>Shubashgram</t>
  </si>
  <si>
    <t>Raigarh</t>
  </si>
  <si>
    <t>Amritsar</t>
  </si>
  <si>
    <t>Kolar,Munirabad &amp; Somanahalli extn works</t>
  </si>
  <si>
    <t>Ludhiyana,                  Extn of  Jalandhar                                   &amp; Malerakotla</t>
  </si>
  <si>
    <t>Fatehabad</t>
  </si>
  <si>
    <t>Gwalior</t>
  </si>
  <si>
    <t>Patna</t>
  </si>
  <si>
    <t>Muzaffarpur &amp; Biharsheriff</t>
  </si>
  <si>
    <t>Narendra</t>
  </si>
  <si>
    <t>Melakottaiyur</t>
  </si>
  <si>
    <t>Jaisalmer -Rajasthan State</t>
  </si>
  <si>
    <t>Malkaram -                                 A.P.TRANSCO</t>
  </si>
  <si>
    <t>Koradi- Maharastra</t>
  </si>
  <si>
    <t>Khaparkheda - MSETCL- Maharastra</t>
  </si>
  <si>
    <t>Chakan- MSETCL- Maharastra</t>
  </si>
  <si>
    <t xml:space="preserve"> Shulajpur(New), Dehgam &amp; VAPI (Extn Works)</t>
  </si>
  <si>
    <t xml:space="preserve">                          Mandola,MalerakotlaBiharsherief, Hyderabad  &amp; Durgapaur</t>
  </si>
  <si>
    <t>(Extn Works),                                                      GWALIOR, WARDHA, PUNE, RAIPUR</t>
  </si>
  <si>
    <t>Pirana,Gwaliar &amp; Bina</t>
  </si>
  <si>
    <t>GIS New Delhi</t>
  </si>
  <si>
    <t>Batapara</t>
  </si>
  <si>
    <t xml:space="preserve"> Navi Mumbai</t>
  </si>
  <si>
    <t>Kota</t>
  </si>
  <si>
    <t xml:space="preserve"> Ludhiyana</t>
  </si>
  <si>
    <t xml:space="preserve"> Fathebad</t>
  </si>
  <si>
    <t xml:space="preserve"> Moga</t>
  </si>
  <si>
    <t>Sonepat</t>
  </si>
  <si>
    <t xml:space="preserve">  Khandwa </t>
  </si>
  <si>
    <t xml:space="preserve">      Dehgan </t>
  </si>
  <si>
    <t xml:space="preserve">  765 kV &amp; 400 kV pooling station- Bihar sherief (Balia,Phathepur, Agra, Lucknow) </t>
  </si>
  <si>
    <t xml:space="preserve">   Trivandrum, &amp;  Madurai </t>
  </si>
  <si>
    <t xml:space="preserve"> Udamalpet &amp; Trichi</t>
  </si>
  <si>
    <t>Fathebad</t>
  </si>
  <si>
    <t xml:space="preserve"> Patna</t>
  </si>
  <si>
    <t>Ranchi</t>
  </si>
  <si>
    <t xml:space="preserve"> Bihar Sharif</t>
  </si>
  <si>
    <t>Shujalpur</t>
  </si>
  <si>
    <t xml:space="preserve"> Kota </t>
  </si>
  <si>
    <t xml:space="preserve">   Bihar Sharif,Sasaram &amp; Ranchi</t>
  </si>
  <si>
    <t>Gaya, DVC &amp; Maithon</t>
  </si>
  <si>
    <t>Lucknow</t>
  </si>
  <si>
    <t xml:space="preserve">  Agra</t>
  </si>
  <si>
    <t xml:space="preserve">  Fatepur</t>
  </si>
  <si>
    <t>Balia</t>
  </si>
  <si>
    <t xml:space="preserve"> Allahabad</t>
  </si>
  <si>
    <t>Itarsi</t>
  </si>
  <si>
    <t>Vijayawada</t>
  </si>
  <si>
    <t xml:space="preserve"> Rourkela</t>
  </si>
  <si>
    <t>Tiruvanneli</t>
  </si>
  <si>
    <t>Reference P.O. No.</t>
  </si>
  <si>
    <t>Ref:- LOA-55803-S119A-7/LOA-1/1986 &amp;1987 Dated 10-03-2006</t>
  </si>
  <si>
    <t>Ref-C-13901-S919A-3/LOA-I/2198 &amp; 2199 DATED 01/11/2006</t>
  </si>
  <si>
    <t>Ref:- LOA C-55802-S119A-7/LOA-1/1966 &amp;1967(Proj-1) Dated 24/02/06</t>
  </si>
  <si>
    <t xml:space="preserve">Ref:- LOA C-56204-S919A-3/LOA-I/2025 &amp; 2026 DATED:20/04/06       </t>
  </si>
  <si>
    <t>Ref:- LOA C-56301-S919A-3/LOA-II/2128&amp;2129 dated 23-08-2006</t>
  </si>
  <si>
    <t>Ref-C-55807-S119A-7/LOA-I-2020 &amp; 2021 DATED 31/03/2006</t>
  </si>
  <si>
    <t xml:space="preserve">C-13502-S919A-3/LOA-I/1905 &amp; 2021  DT: 16/01/2006 </t>
  </si>
  <si>
    <t>C-1128-S948-3/LOA-I/1064   DT: 28/03/2003</t>
  </si>
  <si>
    <t xml:space="preserve">C-52705-S919A-3/LOA-II/1842  DT: 02/11/2005 </t>
  </si>
  <si>
    <t>C-42406-S919A-3/LOA-I/1237 &amp; 1238  DT: 30/01/2004</t>
  </si>
  <si>
    <t xml:space="preserve">C-32306-S919A-3/LOA-I/1424   DT: 11/10/2004 </t>
  </si>
  <si>
    <t>C-21501-S919A-3/LOA-I/1349 &amp; 1350</t>
  </si>
  <si>
    <t xml:space="preserve">LTCD/EIC/PGCIL/56004/ONLN /2005/101 </t>
  </si>
  <si>
    <t xml:space="preserve">C-21702-S919A-3/LOA-I/1759    </t>
  </si>
  <si>
    <t>C-21703-S919A-3/LOA-I/1718</t>
  </si>
  <si>
    <t>.C-324054-S919-3/LOA-I/1549  DT: 14-03-05</t>
  </si>
  <si>
    <t xml:space="preserve">:C-45907-S919A-3/L0A-I/1708 </t>
  </si>
  <si>
    <t xml:space="preserve">C-42407-S919A-3/LOA-I/1294   DT: 29/03/2004 </t>
  </si>
  <si>
    <t>C-55102-S919A-3/LOA-1/1208 dt: 31/12/2003:</t>
  </si>
  <si>
    <t xml:space="preserve">C-56103-S919A-3/LOA-I/1921 dated 31/01/2006 </t>
  </si>
  <si>
    <t>RVPN:400 kV Design/Xtn(Tr)/TN-231/Supply/PO274/D.1236. Jaipur Dt:22-04-08</t>
  </si>
  <si>
    <t>OM - 0332 CE/Const./400KV/SE.PM-II/D2-A1/MLKM/Supply/D. No. 604/2008 Dated - 20/09/2008 - Supply of Equipments and Material</t>
  </si>
  <si>
    <t>REF: TBMS/08/E1036/PD Rev 01 DT 12.5.09</t>
  </si>
  <si>
    <t xml:space="preserve"> REF: No.MSETCL/CO/Tr. Proj./TKP/2007-08/23 DT: 30-11-07</t>
  </si>
  <si>
    <t xml:space="preserve"> REF: No.MSETCL/CO/Tr. Proj./TKP/2007-08/23  DT: 30-11-07</t>
  </si>
  <si>
    <t>LOA No.C&amp;M-101-231-080-9-FC-NOA-6  dated 15.12.2005</t>
  </si>
  <si>
    <t xml:space="preserve">55701-S116-3/LOA-1/2582 &amp;2583 Dated 14-07-2008 </t>
  </si>
  <si>
    <t xml:space="preserve">C-00703 -S-916-3/LOA-1/2340:  DT:18-04-2007     </t>
  </si>
  <si>
    <t xml:space="preserve">33501-S116-3/LOA-I/2534 DT:  02-05-2008 : </t>
  </si>
  <si>
    <t>C-33501-S116-3/LOA-1/2534 &amp; 2535 Dt:02-05-2008</t>
  </si>
  <si>
    <t>C-41414-S919 A-I/1553                DT:29-03-2005 :</t>
  </si>
  <si>
    <t xml:space="preserve"> C-32404-S116-3I/1LOA/1582                              DT: 24-03-2005 :</t>
  </si>
  <si>
    <t xml:space="preserve"> C-32404-S116-3I/1LOA/1582                              DT: 24-03-2005 : </t>
  </si>
  <si>
    <t>C-22101-S916-3/LOA/1980 DT: 02-03-2006</t>
  </si>
  <si>
    <t>C-33402-S119A-3/LOA-II/2472                            DT:20/03/2008:</t>
  </si>
  <si>
    <t xml:space="preserve">C-13501-S917-3/LOA/1730 </t>
  </si>
  <si>
    <t>C-13501-S917-3/LOA/1730</t>
  </si>
  <si>
    <t>C-21702-S916-3/LOA/1535 DT: 07-03-2005 :</t>
  </si>
  <si>
    <t xml:space="preserve">C-21702-S916-3/LOA/1535 DT: 07-03-2005 : </t>
  </si>
  <si>
    <t>C-22101-S916-3/LOA/1980 DT: 02-03-2006 :</t>
  </si>
  <si>
    <t>C-14404-S-116-3/C-156/LOA-12462 DT;20-03-08</t>
  </si>
  <si>
    <t xml:space="preserve"> C-33601-S117-7/LOA-I/2458 &amp; LOA -II / 2459 DT:05-03-2008 :</t>
  </si>
  <si>
    <t xml:space="preserve">C-33601-S117-7/LOA-I/2458 &amp; LOA -II / 2459 DT:05-03-2008 :    </t>
  </si>
  <si>
    <t xml:space="preserve">C-14803-S117-3/LOA-1/2708:                                   DT:22-10-2008 :   </t>
  </si>
  <si>
    <t xml:space="preserve">C-21702-S917-3/LOA/1664 DT: 04-05-2005 : </t>
  </si>
  <si>
    <t xml:space="preserve">C -56401 - S117 - 3 / LOA - 1 / 2478 DT: 25 - 03 - 2008 :     </t>
  </si>
  <si>
    <t xml:space="preserve">C -56401 - S117 - 3 / LOA - 1 / 2478                                  DT: 25 - 03 - 2008 :   </t>
  </si>
  <si>
    <t>C-21702-S917-3/LOA/1664 DT: 04-05-2005</t>
  </si>
  <si>
    <t xml:space="preserve">C-45906-S917-3/LOA/1438 DT: 20-10-2004 :  </t>
  </si>
  <si>
    <t xml:space="preserve">C-45906-S917-3/LOA/1438 DT: 20-10-2004 </t>
  </si>
  <si>
    <t xml:space="preserve">C-45906-S917-3/LOA/1438 DT: 20-10-2004 :   </t>
  </si>
  <si>
    <t>C -33701 - S117 - 3 / P-165/LOA-1/2584 &amp; 2585  DT: 14 - 07 - 2008 :</t>
  </si>
  <si>
    <t xml:space="preserve">C-13501-S917-3/LOA/1730                      Dt:18-10-04    </t>
  </si>
  <si>
    <t>C -47208 - S117 - 3 / LOA - 1 / 2706                                    DT: 22 -10 - 2008</t>
  </si>
  <si>
    <t xml:space="preserve">C -47208 - S117 - 3 / LOA - 1 / 2706                                    DT: 22 -10 - 2008 </t>
  </si>
  <si>
    <t xml:space="preserve">C -14803 - S117 - 3 / LOA - 1 / 2708 &amp; 2709                     DT:22 - 10 - 2008 :  </t>
  </si>
  <si>
    <t>C -00704 - S917 - 3 / LOA - 1 / 2365 &amp; 2366                    DT: 25 - 06 - 2007</t>
  </si>
  <si>
    <t xml:space="preserve">C-45906-S917-3/L0A/1438 DT:13-06-2005:  </t>
  </si>
  <si>
    <t>Month and Year of Commissioning</t>
  </si>
  <si>
    <t>Name of the Component</t>
  </si>
  <si>
    <t>Power Transformer</t>
  </si>
  <si>
    <t>a)</t>
  </si>
  <si>
    <t>ICT 400/√3/220 √3/ 33KV,167 MVA, single phase autotransformer including  Insulating Oil Frieght &amp; Insurance</t>
  </si>
  <si>
    <t>INR Lakhs</t>
  </si>
  <si>
    <t>b)</t>
  </si>
  <si>
    <t>I.C.T 315 MVA, 3 Phase, 400/220/33 KV including including  Insulating Oil Frieght &amp; Insurance</t>
  </si>
  <si>
    <t>c)</t>
  </si>
  <si>
    <t>ICT 400/√3/220 √3/ 33KV,105 MVA, single phase autotransformer including  Insulating Oil Frieght &amp; Insurance</t>
  </si>
  <si>
    <t>d)</t>
  </si>
  <si>
    <t>I.C.T 250 MVA, 3 Phase, 400/220/33 KV including including  Insulating Oil Frieght &amp; Insurance</t>
  </si>
  <si>
    <t>420KV,  125 MVAR, 3-Phase Shunt Reactor</t>
  </si>
  <si>
    <t>420KV,  80 MVAR, 3-Phase Shunt Reactor</t>
  </si>
  <si>
    <t>420KV,  63/50 MVAR, 3-Phase Shunt Reactor</t>
  </si>
  <si>
    <t>NGR  with oil, for above 400 kV Shunt Reactor</t>
  </si>
  <si>
    <t>e)</t>
  </si>
  <si>
    <t>Surge Arrestors  120 kV   for NGR</t>
  </si>
  <si>
    <t>f)</t>
  </si>
  <si>
    <t>Spares for NGR &amp;120KV SA</t>
  </si>
  <si>
    <t>125  MVAR 400 kV</t>
  </si>
  <si>
    <t>80 MVAR  400 kV</t>
  </si>
  <si>
    <t>63 / 50 MVAR 400 kV</t>
  </si>
  <si>
    <t>50 MVAR</t>
  </si>
  <si>
    <t>Oil for shunt Reactor</t>
  </si>
  <si>
    <t>Spares for Bus Reactor</t>
  </si>
  <si>
    <t>420 kV Equipments</t>
  </si>
  <si>
    <t>420 kV Breakers with CR</t>
  </si>
  <si>
    <t>420 kVBreakers without CR</t>
  </si>
  <si>
    <t xml:space="preserve">420 kV CTs 2000A,  40KA, 5-Core, </t>
  </si>
  <si>
    <t>420 kv CVT 4400 PF</t>
  </si>
  <si>
    <t>420 kv CVT 8800 PF</t>
  </si>
  <si>
    <t>420 KV,2000 A,40 kA Isolators 3-Phase with one E/S (3 Phase) with insulators</t>
  </si>
  <si>
    <t>g)</t>
  </si>
  <si>
    <t>420 KV,2000A,40 kA  Isolators 3-Phase   with two E/S with insulators</t>
  </si>
  <si>
    <t>h)</t>
  </si>
  <si>
    <t>420 KV,2000A,40 kA Isolators one Phase with one E/S</t>
  </si>
  <si>
    <t>j)</t>
  </si>
  <si>
    <t xml:space="preserve"> Surge Arrestors 390 kV</t>
  </si>
  <si>
    <t>400 kV Control and Protection Panel</t>
  </si>
  <si>
    <t>Circuit Breaker panel with Auto Reclose</t>
  </si>
  <si>
    <t>Circuit Breaker panel without Auto Reclose</t>
  </si>
  <si>
    <t>Line protection panel</t>
  </si>
  <si>
    <t>Transformer protection panel(both HV and MV)</t>
  </si>
  <si>
    <t>Reactor protection panel</t>
  </si>
  <si>
    <t>Bus Bar Protection Panel</t>
  </si>
  <si>
    <t>245 kV Equipment</t>
  </si>
  <si>
    <t xml:space="preserve">Circuit Breakers 245 kV </t>
  </si>
  <si>
    <t xml:space="preserve">1600 A, 40 kA </t>
  </si>
  <si>
    <t xml:space="preserve">2500 A, 40 kA </t>
  </si>
  <si>
    <t>Current Transformers 245 kV</t>
  </si>
  <si>
    <t>1600 A, 40 kA , 5 core,  with 120% extended current</t>
  </si>
  <si>
    <t>1600 A, 40 kA,  5 core, with 150% extended current</t>
  </si>
  <si>
    <t>Capacitive Voltage Transformer 245 kV</t>
  </si>
  <si>
    <t xml:space="preserve"> 8800 pf, S- Ph, with 3 secondaries</t>
  </si>
  <si>
    <t xml:space="preserve"> 4400 pf, S- Ph   with 3 secondaries</t>
  </si>
  <si>
    <t xml:space="preserve">Isolators 245 kV </t>
  </si>
  <si>
    <t>1600A, 40 kA, DB Type with two E/S</t>
  </si>
  <si>
    <t>1600A, 40 kA, DB Type with one E/S</t>
  </si>
  <si>
    <t>1600A, 40 kA, DB, Tandem Type without E/S</t>
  </si>
  <si>
    <t>2500A, 40 KA, DB Type  with Two  E/S</t>
  </si>
  <si>
    <t>1600A, 40 kA with one E/S S-phase</t>
  </si>
  <si>
    <t>1600A, 40 kA  without E/S S phase</t>
  </si>
  <si>
    <t>216 kV Surge Arrestors</t>
  </si>
  <si>
    <t>220 kV Control &amp; Potection Panel</t>
  </si>
  <si>
    <t>Bus Bar Protection panel</t>
  </si>
  <si>
    <t>Foundations</t>
  </si>
  <si>
    <t xml:space="preserve">ICT -315 MVA </t>
  </si>
  <si>
    <t>ICT -S-ph 167 MVA</t>
  </si>
  <si>
    <t>Reactors</t>
  </si>
  <si>
    <t>400 kV equipments</t>
  </si>
  <si>
    <t xml:space="preserve">420 KV Circuit breakers </t>
  </si>
  <si>
    <t xml:space="preserve">420KV Isolators </t>
  </si>
  <si>
    <t xml:space="preserve">420 KV Current Transformers </t>
  </si>
  <si>
    <t xml:space="preserve">420KV CVT </t>
  </si>
  <si>
    <t xml:space="preserve">390KV surge Arrestors </t>
  </si>
  <si>
    <t>Towers , Lattice Type</t>
  </si>
  <si>
    <t>Lightning cum Lighting Masts</t>
  </si>
  <si>
    <t>B.P.I.</t>
  </si>
  <si>
    <t>Line( Wave) Traps both for 400 &amp; 220 kV</t>
  </si>
  <si>
    <t>220 kV equipments</t>
  </si>
  <si>
    <t xml:space="preserve">245 KV Circuit breakers </t>
  </si>
  <si>
    <t>245 KV Isolators</t>
  </si>
  <si>
    <t>245 KV Current Transformers</t>
  </si>
  <si>
    <t>245 KV CVT</t>
  </si>
  <si>
    <t>216 KV surge Arrestors</t>
  </si>
  <si>
    <t>BPI</t>
  </si>
  <si>
    <t>L.T Transformers</t>
  </si>
  <si>
    <t>Firewalls for Single Phase ICT &amp; Reactors</t>
  </si>
  <si>
    <t>Common Equipments</t>
  </si>
  <si>
    <t>Control &amp; Relay panel.</t>
  </si>
  <si>
    <t>Complete Substation automation system for 400/230kV S/S including hardware and software for remote control station alongthwith associated equipments and Kiosks for the following bays ( bays) as defined in the teechnical specification, Sec-Substaion Automation</t>
  </si>
  <si>
    <t>LT Switchgear</t>
  </si>
  <si>
    <t>800KVA 33/.400 KV Distribution Transformer</t>
  </si>
  <si>
    <t>630KVA, 11/400VKV Distribution Transformer</t>
  </si>
  <si>
    <t>72.5 kV Isolator with insulators</t>
  </si>
  <si>
    <t>72.5KV , 1250A, 25KA Circuit Breaker</t>
  </si>
  <si>
    <t>72.5KV, 25KA, 3 Core Current Transformer  3 Nos</t>
  </si>
  <si>
    <t>72.5KV, 2 Core, 33kV /√3  / 110 V/√3      CVT / PT</t>
  </si>
  <si>
    <t>Relay panel for 800 kVA Transformer  on 72.5 kV side</t>
  </si>
  <si>
    <t>11KV Horn gap Fuse</t>
  </si>
  <si>
    <t>11KV Isolator without ES</t>
  </si>
  <si>
    <t>11KV Surge Arrestor.</t>
  </si>
  <si>
    <t>415V Main Switch Board</t>
  </si>
  <si>
    <t>415V ACDB</t>
  </si>
  <si>
    <t>415V MLDB</t>
  </si>
  <si>
    <t>415V Emergency LDB</t>
  </si>
  <si>
    <t>220V DCDB</t>
  </si>
  <si>
    <t>50V DCDB</t>
  </si>
  <si>
    <t>220V Battery</t>
  </si>
  <si>
    <t>50V Battery</t>
  </si>
  <si>
    <t>Battery Charger for 220V Battery</t>
  </si>
  <si>
    <t>Battery Charger for 50V Battery</t>
  </si>
  <si>
    <t>DG Set-250KVA with control panel</t>
  </si>
  <si>
    <t>High Wall Type Split AC unit of 2TR Capacity</t>
  </si>
  <si>
    <t>Illumination(Indoor and Outdoor)</t>
  </si>
  <si>
    <t>PLCC equipments on 400 kV side (Both for 400 &amp; 220 kV)</t>
  </si>
  <si>
    <t>Mandatory Spares</t>
  </si>
  <si>
    <t>Steel Structures - Unit MT</t>
  </si>
  <si>
    <t>Lattice Type</t>
  </si>
  <si>
    <t>Tubular support structures</t>
  </si>
  <si>
    <t>Earth mat- 40 mm rods -   Per kM</t>
  </si>
  <si>
    <t>Bus Bar Materials</t>
  </si>
  <si>
    <t>400 kV Switchyard</t>
  </si>
  <si>
    <t>A</t>
  </si>
  <si>
    <t>Moose ACSR</t>
  </si>
  <si>
    <t>Twin disc Ins. string with Tension Hardware fr Twin Moose</t>
  </si>
  <si>
    <t>Twin disc Ins. string with Suspension Hardware fr Twin Moose</t>
  </si>
  <si>
    <t>400KV BPI</t>
  </si>
  <si>
    <t>Tee Clamp for Twin Moose to 4" IPS Al. Tube</t>
  </si>
  <si>
    <t>Tee Clamp for Twin Moose to Twin Moose ACSR</t>
  </si>
  <si>
    <t>PG Clamps</t>
  </si>
  <si>
    <t>Spacer to Twin Moose ACSR</t>
  </si>
  <si>
    <t>Ground wire and accessories</t>
  </si>
  <si>
    <t>220 kV Switchyard</t>
  </si>
  <si>
    <t>Quad disc Ins. string with Tension Hardware fr Quad Moose</t>
  </si>
  <si>
    <t>Twin disc Ins. string with Suspension Hardware fr Quad Moose</t>
  </si>
  <si>
    <t>220KV BPI</t>
  </si>
  <si>
    <t>4" IPS Al. Tube</t>
  </si>
  <si>
    <t>Tee Clamp for Quad Moose to Twin Moose ACSR</t>
  </si>
  <si>
    <t>Spacer to Quad Moose ACSR</t>
  </si>
  <si>
    <t>Fire fighting Equipment including one  315  MVA Transformer.</t>
  </si>
  <si>
    <t>Power  Cables -- Cost per kM</t>
  </si>
  <si>
    <t>Control cables --- Cost per kM</t>
  </si>
  <si>
    <t>Land devolopment &amp; Civil engineering works</t>
  </si>
  <si>
    <t>Soil Investigation (lump Sum)</t>
  </si>
  <si>
    <t>Intial Civil Engineering Works like Levelling,Retaining walls, Appoach Road, Peripheral Fencing etc.  (lump Sum)</t>
  </si>
  <si>
    <t>Ant weed treatment &amp; Site Surfing Cost per Meter</t>
  </si>
  <si>
    <t>Road work   (Cost per Meter)</t>
  </si>
  <si>
    <t>Storm water drain, Road culverts drain crossing, cable trench crossing</t>
  </si>
  <si>
    <t>Switch yard fencing</t>
  </si>
  <si>
    <t>DG room &amp; Fire fighting Room (FFPH)</t>
  </si>
  <si>
    <t>Control room with cable vaults</t>
  </si>
  <si>
    <t>Cable ducts</t>
  </si>
  <si>
    <t>Providing water supply including drinking water &amp;  water for fire fighting system  and sewage system</t>
  </si>
  <si>
    <t>k)</t>
  </si>
  <si>
    <t>Parking sheds,Rain water Harvesting systems &amp; land scaping etc.</t>
  </si>
  <si>
    <t xml:space="preserve">Erection charges </t>
  </si>
  <si>
    <t>Common equipments</t>
  </si>
  <si>
    <t>Auxiliary Transformers,LT Switchgear, AC &amp; DC Panels.72.5 kV ,33kV &amp; 11 kV  equipments etc.</t>
  </si>
  <si>
    <t>Station D.C Batteries 220 V, 500  AH</t>
  </si>
  <si>
    <t>Station D.C Batteries 50 V, 500  AH</t>
  </si>
  <si>
    <t>Battery Charger System 220 V, 70A / 50 A Float cum Boost</t>
  </si>
  <si>
    <t>Battery Charger System 50 V, 70 A / 50 A Float cum Boost</t>
  </si>
  <si>
    <t>Common equipment pertaining to C&amp;R system.( Automation)</t>
  </si>
  <si>
    <t>Power cables</t>
  </si>
  <si>
    <t>Control cables</t>
  </si>
  <si>
    <t>Earth mat 40 mm Rods ( Main Earth Mat)</t>
  </si>
  <si>
    <t xml:space="preserve">Diesel Generator set  with AMF panel 250 kVA </t>
  </si>
  <si>
    <t xml:space="preserve">Air Conditioning and Ventilation </t>
  </si>
  <si>
    <t xml:space="preserve">Fire Fighting System </t>
  </si>
  <si>
    <t xml:space="preserve">Lightning &amp; lightnening masts </t>
  </si>
  <si>
    <t xml:space="preserve">Illumination System - Indoor &amp; outdoor </t>
  </si>
  <si>
    <t>ICTs ( Power Transformers)</t>
  </si>
  <si>
    <t>I.C.T 315 MVA, 3Phase, 400/220/33 KV class</t>
  </si>
  <si>
    <t>I.C.T 167 MVA, S-Phase, 400/220 kV ( Single Phase 167 MVA Units)</t>
  </si>
  <si>
    <t>Shunt &amp; Bus Reactors 400 kV</t>
  </si>
  <si>
    <t>Towers , Beams  Lattice Type</t>
  </si>
  <si>
    <t>Tubular type pipe structures</t>
  </si>
  <si>
    <t xml:space="preserve">Bus Bars formation etc. </t>
  </si>
  <si>
    <t xml:space="preserve">Control &amp;  Protection panels </t>
  </si>
  <si>
    <t xml:space="preserve">400KV CB relay Panel </t>
  </si>
  <si>
    <t>400KV Line Protection Panel</t>
  </si>
  <si>
    <t>400-220/33KV Transformer Protection Panel</t>
  </si>
  <si>
    <t>400KV Reactor Protection Panel</t>
  </si>
  <si>
    <t>Duplicate Bus Bar Protection Panel - 400KV</t>
  </si>
  <si>
    <r>
      <t xml:space="preserve">PLCC Equipments </t>
    </r>
    <r>
      <rPr>
        <b/>
        <sz val="10"/>
        <rFont val="Arial"/>
        <family val="2"/>
      </rPr>
      <t>(Both for 400 kV &amp; 220 kV)</t>
    </r>
  </si>
  <si>
    <t>220  kV Equipments</t>
  </si>
  <si>
    <t xml:space="preserve">220 kV Towers &amp; beams </t>
  </si>
  <si>
    <t>i)</t>
  </si>
  <si>
    <t>220 tubular pipe structures</t>
  </si>
  <si>
    <t>220 kV Bus Bars formation etc</t>
  </si>
  <si>
    <t>Circuit breaker relay panel With Auto reclosure</t>
  </si>
  <si>
    <t>Single Bus Bar protection panel</t>
  </si>
  <si>
    <t>Particulars</t>
  </si>
  <si>
    <t>Copper</t>
  </si>
  <si>
    <t>INR/ MT</t>
  </si>
  <si>
    <t>Index No</t>
  </si>
  <si>
    <t>Insulating Material</t>
  </si>
  <si>
    <t>INR/ Kg</t>
  </si>
  <si>
    <t>INR/ KL</t>
  </si>
  <si>
    <t>Labour</t>
  </si>
  <si>
    <t>Index No.</t>
  </si>
  <si>
    <t>LT Transformer</t>
  </si>
  <si>
    <t>Circuit Breaker</t>
  </si>
  <si>
    <t>Aluminium</t>
  </si>
  <si>
    <t>Epoxy Resin</t>
  </si>
  <si>
    <t>Current Transformer and Voltage Transformer</t>
  </si>
  <si>
    <t>Index INSLR</t>
  </si>
  <si>
    <t>Index No.for Insulator</t>
  </si>
  <si>
    <t>Isolator</t>
  </si>
  <si>
    <t>Alluminium</t>
  </si>
  <si>
    <t>Surge Arrester</t>
  </si>
  <si>
    <t>Zinc</t>
  </si>
  <si>
    <t>Cobalt</t>
  </si>
  <si>
    <t>Ball clay</t>
  </si>
  <si>
    <t>Bismath</t>
  </si>
  <si>
    <t>Fuels/power</t>
  </si>
  <si>
    <t>Substation Structures including bolts and Nuts</t>
  </si>
  <si>
    <t>Published Price Index of Structurel Steel</t>
  </si>
  <si>
    <t>Published Price Index of Electrolytic Zinc</t>
  </si>
  <si>
    <t>INR / MT</t>
  </si>
  <si>
    <t>PVC/XLPE Insulated power and control cables</t>
  </si>
  <si>
    <t>PVC Compound</t>
  </si>
  <si>
    <t>Metal</t>
  </si>
  <si>
    <t xml:space="preserve">weight in MT of metal KM(Size wise) </t>
  </si>
  <si>
    <t>IOC _HST basic ceiling selling price ex -refinery issued by IOC Northern region New Delhi</t>
  </si>
  <si>
    <t>All india average consuer prize index for industrial worker(base 1982=100)as published by labour bureau ,Govt of india and circulated by emo.</t>
  </si>
  <si>
    <t>Index No.of whole sell price in india for iron and steel as published by reserve bank of india bulletein</t>
  </si>
  <si>
    <t>Index No.of whole sell price in india for non metalic mineral products(Structural Clay Product) as published by RBI.</t>
  </si>
  <si>
    <t>Cement</t>
  </si>
  <si>
    <t>Diesel</t>
  </si>
  <si>
    <t>Labour Correction Factor</t>
  </si>
  <si>
    <t>Month and Year of Escalation</t>
  </si>
  <si>
    <t>Rates/Index</t>
  </si>
  <si>
    <t>PVC/XLPE Insulated Power and Control Cables</t>
  </si>
  <si>
    <t>Alliminium</t>
  </si>
  <si>
    <t xml:space="preserve">Weight in MT of metal KM (Size wise) </t>
  </si>
  <si>
    <t>IOC _HST basic ceiling selling price ex -refinery issued by IOC Northen region New Delhi</t>
  </si>
  <si>
    <t>All india average consuer prize index for industrial worker(base 1982=100)as published by labour bureau, Govt of india and circulated by emo.</t>
  </si>
  <si>
    <t>Index No.of whole sell price in india for iron and steel as published by reserve bank of india bulltein</t>
  </si>
  <si>
    <t>Index No.of whole sell price in india for non metalic mineral products(Structurel clay product) as published by RBI.</t>
  </si>
  <si>
    <t xml:space="preserve"> Labour Correction Factor</t>
  </si>
  <si>
    <t>Project Costs (Escalated)</t>
  </si>
  <si>
    <t>Average Rates</t>
  </si>
  <si>
    <t>Final Rates</t>
  </si>
  <si>
    <t>Average Rate Excluding Taxes  and Duties</t>
  </si>
  <si>
    <t>BOQ &amp;  Cost for 400 / 220 KV Sub Station of various combinations of Bays,ICTs,Shunt &amp; Bus Reactors for  new 400/220 kV Sub-Stations (Green field stations)</t>
  </si>
  <si>
    <t>S.No</t>
  </si>
  <si>
    <t>Rate</t>
  </si>
  <si>
    <t>ALT - 1</t>
  </si>
  <si>
    <t>ALT - 2</t>
  </si>
  <si>
    <t>ALT - 3</t>
  </si>
  <si>
    <t>ALT - 4</t>
  </si>
  <si>
    <t>ALT - 5</t>
  </si>
  <si>
    <t>ALT - 6</t>
  </si>
  <si>
    <t>ALT - 7</t>
  </si>
  <si>
    <t>ALT - 8</t>
  </si>
  <si>
    <t>ALT - 9</t>
  </si>
  <si>
    <t>ALT - 10</t>
  </si>
  <si>
    <t>ALT - 11</t>
  </si>
  <si>
    <t>ALT - 12</t>
  </si>
  <si>
    <t>ALT - 13</t>
  </si>
  <si>
    <t>ALT - 14</t>
  </si>
  <si>
    <t>ALT - 15</t>
  </si>
  <si>
    <t>ALT - 16</t>
  </si>
  <si>
    <t>ALT - 17</t>
  </si>
  <si>
    <t>ALT - 18</t>
  </si>
  <si>
    <t>ALT - 19</t>
  </si>
  <si>
    <t>ALT - 20</t>
  </si>
  <si>
    <t>400 kV Line Bay with Shunt Reactor</t>
  </si>
  <si>
    <t>1X315 MVA ICT with 400KV &amp;        220KV Bays</t>
  </si>
  <si>
    <t>Common General Works</t>
  </si>
  <si>
    <t>Quantity</t>
  </si>
  <si>
    <t>Amount</t>
  </si>
  <si>
    <t>1-A</t>
  </si>
  <si>
    <t>Lump Sum</t>
  </si>
  <si>
    <t>Intial Civil Engineering Works like Levelling,Retaining walls,Appoch Road,Peripheral Fencing etc  (lump Sum)</t>
  </si>
  <si>
    <t>Sq mt</t>
  </si>
  <si>
    <t>Metre</t>
  </si>
  <si>
    <t>No</t>
  </si>
  <si>
    <t>Parking sheds,Rain water Harvesting systems &amp; land scaping etc.,</t>
  </si>
  <si>
    <t>Sub-Total -1-A</t>
  </si>
  <si>
    <t>1-B</t>
  </si>
  <si>
    <t>Electrical works</t>
  </si>
  <si>
    <t>A.C.Supply</t>
  </si>
  <si>
    <t>i</t>
  </si>
  <si>
    <t>LT Switch Gear  consisting of 415 V main switch board, ACDB, MLDB, Emergency LDB, A/C DB, 220 V DCDB, 50V DCDB, 1 trasformer each of rating 630KVA, 11kV/440V and 800KVA, 33KV/440V,72.5KV Isolator, CT, PT, CB/Fuse 33KV and  11KV Isolator, fuse, SA</t>
  </si>
  <si>
    <t>Set</t>
  </si>
  <si>
    <t>ii</t>
  </si>
  <si>
    <t xml:space="preserve"> Foundations for 1of 630KVA 33/0.415 kV and one of 800kVA 33/0.415kv LT transformer, BM Kiosk etc.</t>
  </si>
  <si>
    <t>LumpSum</t>
  </si>
  <si>
    <t>Sub-Station Automation including Hardware, software, Remote Control Station, DMT scheme  along with associated equipment and kiosks</t>
  </si>
  <si>
    <t>Power Cables</t>
  </si>
  <si>
    <t>Km</t>
  </si>
  <si>
    <t xml:space="preserve">Control Cables </t>
  </si>
  <si>
    <t>J</t>
  </si>
  <si>
    <t>Earth mat - 40mm dia MS rods</t>
  </si>
  <si>
    <t>Diesel Generator set along with AMF panel 250 kVA</t>
  </si>
  <si>
    <t>l)</t>
  </si>
  <si>
    <t>A/C and ventilation - High Valve Type split AC unit of  2TR capacity</t>
  </si>
  <si>
    <t>No.</t>
  </si>
  <si>
    <t>m)</t>
  </si>
  <si>
    <t>Fire fighting system</t>
  </si>
  <si>
    <t>o)</t>
  </si>
  <si>
    <t>Illumination System - Indoor and Outdoor</t>
  </si>
  <si>
    <t>p)</t>
  </si>
  <si>
    <t>Mandatory spares</t>
  </si>
  <si>
    <t>Sub Total -1-B</t>
  </si>
  <si>
    <t>1-C</t>
  </si>
  <si>
    <t>Auxiliary Transformers,LT Switchgear, AC &amp; DC Panels.72.5 kV ,33kV, &amp; 11 kV  equipments Etc</t>
  </si>
  <si>
    <t>Sub-Station Automation including Hardware, software, Remote Control Station, DMT Scheme  along with associated equipment and kiosks</t>
  </si>
  <si>
    <t>Earth mat formation</t>
  </si>
  <si>
    <t>n)</t>
  </si>
  <si>
    <t>Sub Total -1-C</t>
  </si>
  <si>
    <t>Total -1</t>
  </si>
  <si>
    <t xml:space="preserve">ICTs </t>
  </si>
  <si>
    <t>I.C.T 167 MVA, S-Phase, 400/220/33 kV (Single Phase 167 MVA Units)</t>
  </si>
  <si>
    <t>Erection Charges</t>
  </si>
  <si>
    <t>Nos</t>
  </si>
  <si>
    <t>Fire wall between the Transformers</t>
  </si>
  <si>
    <t>Total -2</t>
  </si>
  <si>
    <t>Shunt &amp; Bus Reactors Reactors</t>
  </si>
  <si>
    <t>3-A</t>
  </si>
  <si>
    <t>Shunt Reactors</t>
  </si>
  <si>
    <t xml:space="preserve">Shunt Reactor 420 kV  63/50 MVAR </t>
  </si>
  <si>
    <t xml:space="preserve">Shunt Reactor 420 kV  80 MVAR </t>
  </si>
  <si>
    <t xml:space="preserve">Shunt Reactor 420 kV  125 MVAR </t>
  </si>
  <si>
    <t xml:space="preserve">NGR,145KV </t>
  </si>
  <si>
    <t>Errection Charges</t>
  </si>
  <si>
    <t>Foundation for 400 kV Shunt Reactors with NGR</t>
  </si>
  <si>
    <t>Sub-Total -3-A</t>
  </si>
  <si>
    <t>3-B</t>
  </si>
  <si>
    <t>Bus Reactors</t>
  </si>
  <si>
    <t>Bus Reactor, 420KV, 63 / 50 MVAR</t>
  </si>
  <si>
    <t>Bus Reactor, 420KV, 80 MVAR</t>
  </si>
  <si>
    <t>Bus Reactor, 420KV, 125 MVAR</t>
  </si>
  <si>
    <t>Foundation for 400 kV  Bus Reactors</t>
  </si>
  <si>
    <t>Sub-Total -3-B</t>
  </si>
  <si>
    <t>Total -3</t>
  </si>
  <si>
    <t>400 kV Bays &amp; Equipments</t>
  </si>
  <si>
    <t>4-A</t>
  </si>
  <si>
    <t>400 KV Equipments</t>
  </si>
  <si>
    <t xml:space="preserve"> </t>
  </si>
  <si>
    <t>420 KV,2000A, 40KA CB  without CR &amp; with support structure</t>
  </si>
  <si>
    <t>420 kV CT 2000A,  40KA, 5-Core with 120% extended current</t>
  </si>
  <si>
    <t>CVT</t>
  </si>
  <si>
    <t>420 kV CVT 4400 PF</t>
  </si>
  <si>
    <t>420 kV CVT 8800 PF</t>
  </si>
  <si>
    <t>Isolators</t>
  </si>
  <si>
    <t>420 KV,2000 A,40 kA Isolator, DB Type with one E/S (3phase)</t>
  </si>
  <si>
    <t>420 KV,2000A,40 kA Isolator one Phase with one E/S</t>
  </si>
  <si>
    <t>iii</t>
  </si>
  <si>
    <t>420 KV,2000 A,40 kA Isolator, DB Type with two  E/S (3phase)</t>
  </si>
  <si>
    <t xml:space="preserve"> Surge Arrestor 390 kV</t>
  </si>
  <si>
    <t>Sub Total - 4-A</t>
  </si>
  <si>
    <t>4-B</t>
  </si>
  <si>
    <t>400 kV Simplex type Panels</t>
  </si>
  <si>
    <t>Circuit breaker relay panel Without Auto reclosure</t>
  </si>
  <si>
    <t xml:space="preserve">c) </t>
  </si>
  <si>
    <t>No's</t>
  </si>
  <si>
    <t>Transformer Protection panel for both HV and MV sides</t>
  </si>
  <si>
    <t>Double Bus Bar protection panel</t>
  </si>
  <si>
    <t>Sub Total - 4-B</t>
  </si>
  <si>
    <t>4-C</t>
  </si>
  <si>
    <t xml:space="preserve">400 kV Towers, Beams &amp; support structures - Lattice Type </t>
  </si>
  <si>
    <t>Tower Type 4C1   -   Number * Unit Weight</t>
  </si>
  <si>
    <t>MT</t>
  </si>
  <si>
    <t>Tower Type 4C2   -   Number * Unit Weight</t>
  </si>
  <si>
    <t>Tower Type 4C3   -  Number* Unit Weight</t>
  </si>
  <si>
    <t>Beam Type 4B1    -  Number * Unit Weight</t>
  </si>
  <si>
    <t>Beam Type 4B2    -  Number * Unit Weight</t>
  </si>
  <si>
    <t>Lightning cum Lighting mast on both 400 &amp; 220 kV switch Yard (6Nos *4.5 MT + 6Nos *3MT)</t>
  </si>
  <si>
    <t>Equipment Support Structure  - Number * Unit Weight</t>
  </si>
  <si>
    <t>Sub Total - 4-C</t>
  </si>
  <si>
    <t>4-D</t>
  </si>
  <si>
    <t>400 KV Tubular type (Pipe) Equipment Support  Structures</t>
  </si>
  <si>
    <t>CVT         - Number * Unit Weight</t>
  </si>
  <si>
    <t>No/MT18*0.5MT</t>
  </si>
  <si>
    <t>BPI           - Number * Unit Weight</t>
  </si>
  <si>
    <t>No/MT63*0.5MT</t>
  </si>
  <si>
    <t>Isolators   - Number * Unit Weight</t>
  </si>
  <si>
    <t>No/MT24*2.0MT</t>
  </si>
  <si>
    <t>SA             - Number * Unit Weight</t>
  </si>
  <si>
    <t>Sub Total - 4-D</t>
  </si>
  <si>
    <t>4-E</t>
  </si>
  <si>
    <t xml:space="preserve">Bus Bar &amp; Hard ware materials for 400 kV </t>
  </si>
  <si>
    <t>4" EH-IPS Alluminium Tube(OD- 114.2, ID-97.18)</t>
  </si>
  <si>
    <t>L/S</t>
  </si>
  <si>
    <t>Twin Disc Iinsulator string with Tension Hardware for Twin Moose on 400KV side</t>
  </si>
  <si>
    <t>Single Disc Iinsulator string with suspension Hardware for Twin Moose on 400KV side</t>
  </si>
  <si>
    <t>400KV Bus post insulators</t>
  </si>
  <si>
    <t>Tee Clamps Twin Moose to EH-IPS Al Tube 4" - 400kV side</t>
  </si>
  <si>
    <t>Tee Clamps Twin Moose to Twin Moose - 400kV side</t>
  </si>
  <si>
    <t>Spacer Clamps for Twin Moose</t>
  </si>
  <si>
    <t>Sub Total - 4-E</t>
  </si>
  <si>
    <t>4-F</t>
  </si>
  <si>
    <t>Foundations for 400 kV Towers  &amp; Equipment  Support structures</t>
  </si>
  <si>
    <t>Towers</t>
  </si>
  <si>
    <t>Towers Type 4C1</t>
  </si>
  <si>
    <t>Towers Type 4C2</t>
  </si>
  <si>
    <t>Towers Type 4C3</t>
  </si>
  <si>
    <t>Equipment support structures</t>
  </si>
  <si>
    <t>Circuit breaker</t>
  </si>
  <si>
    <t>CT</t>
  </si>
  <si>
    <t>iv</t>
  </si>
  <si>
    <t>v</t>
  </si>
  <si>
    <t>SA</t>
  </si>
  <si>
    <t>vi</t>
  </si>
  <si>
    <t>Line Trap</t>
  </si>
  <si>
    <t>vii</t>
  </si>
  <si>
    <t>Sub Total - 4-F</t>
  </si>
  <si>
    <t>4-G</t>
  </si>
  <si>
    <t>Erection, Testing &amp; commisioning Charges for 400 kV Outdoor Equipments</t>
  </si>
  <si>
    <t xml:space="preserve">420 KV Circuit breaker </t>
  </si>
  <si>
    <t>420KV Isolator</t>
  </si>
  <si>
    <t>420 KV Current Transformer</t>
  </si>
  <si>
    <t xml:space="preserve">390KV surge Arrestor </t>
  </si>
  <si>
    <t>Towers &amp; Beams - Lattice Type</t>
  </si>
  <si>
    <t xml:space="preserve"> Support Structures - Pipe Type</t>
  </si>
  <si>
    <t xml:space="preserve">Bus Bars formation etc </t>
  </si>
  <si>
    <t>400/220/33KV Transformer Protection Panel</t>
  </si>
  <si>
    <t>PLCC Equipments (Both for 400 kV &amp; 220 kV)</t>
  </si>
  <si>
    <t>Sub Total - 4-G</t>
  </si>
  <si>
    <t xml:space="preserve">Total - 4 </t>
  </si>
  <si>
    <t>220  kV Bays &amp; Equipments</t>
  </si>
  <si>
    <t>5-A</t>
  </si>
  <si>
    <t>245 kV equipment</t>
  </si>
  <si>
    <t xml:space="preserve">Circuit Breaker 245 kV </t>
  </si>
  <si>
    <t>Current Transformer 245 kV</t>
  </si>
  <si>
    <t>CVT 245 kV</t>
  </si>
  <si>
    <t xml:space="preserve">Isolator 245 kV </t>
  </si>
  <si>
    <t>1600A, 40kA with one E/S, S-phase</t>
  </si>
  <si>
    <t>1600A, 40 kA  without E/S, S phase</t>
  </si>
  <si>
    <t>Sub Total - 5-A</t>
  </si>
  <si>
    <t>5-B</t>
  </si>
  <si>
    <t>220 kV Simplex type Panels</t>
  </si>
  <si>
    <t>Sub Total - 5-B</t>
  </si>
  <si>
    <t>5-C</t>
  </si>
  <si>
    <t>220 kV Towers, Beams &amp; Support  structures</t>
  </si>
  <si>
    <t>Tower Type 2C1  -  Number * Unit Weight</t>
  </si>
  <si>
    <t>Tower Type 2C2     -  Number * Unit Weight</t>
  </si>
  <si>
    <t>Tower Type 2C3    -  Number * Unit Weight</t>
  </si>
  <si>
    <t>Beam Type 2B1    -  Number * Unit Weight</t>
  </si>
  <si>
    <t>Beam Type 2B3    -  Number * Unit Weight</t>
  </si>
  <si>
    <t>Equipment Support Structure   -  Number * Unit Weight</t>
  </si>
  <si>
    <t>Sub Total - 5-C</t>
  </si>
  <si>
    <t>5-D</t>
  </si>
  <si>
    <t>220 KVTubular type (Pipe) Equipment  support / mounting  Structures</t>
  </si>
  <si>
    <t>CVT - Number * Unit Weight</t>
  </si>
  <si>
    <t>BPI - Number * Unit Weight</t>
  </si>
  <si>
    <t>SA  - Number * Unit Weight</t>
  </si>
  <si>
    <t>Sub Total - 5-D</t>
  </si>
  <si>
    <t>5-E</t>
  </si>
  <si>
    <t xml:space="preserve">Bus Bar &amp; Hard ware materials for 220 kV </t>
  </si>
  <si>
    <t xml:space="preserve">Quad Disc Iinsulator string with Tension Hardware for Quad Moose (220KV Main Bus) </t>
  </si>
  <si>
    <t>Twin Disc Iinsulator string with Suspension Hardware for Quad Moose(220KV Main Bus)</t>
  </si>
  <si>
    <t xml:space="preserve">Twin Disc Iinsulator string with Tension Hardware for Twin Moose (220KV Transfer Bus and Jack Bus) </t>
  </si>
  <si>
    <t>Twin Disc Iinsulator string with Suspension Hardware for Twin Moose(220KV Transfer and Jack Bus)</t>
  </si>
  <si>
    <t>220KV Bus post I nsulators</t>
  </si>
  <si>
    <t>Tee Clamps Quad Moose to Twin Moose</t>
  </si>
  <si>
    <t>Tee Clamps Twin Moose to Twin Moose - 220kv side</t>
  </si>
  <si>
    <t>Tee Clamps Twin Moose to 4' IPS Al Tube - 220kv side</t>
  </si>
  <si>
    <t>Spacer Clamps for Quad Moose ACSR</t>
  </si>
  <si>
    <t>Spacer Clamps for Twin Moose ACSR</t>
  </si>
  <si>
    <t>Ground wire with Accessories</t>
  </si>
  <si>
    <t>Sub Total - 5-E</t>
  </si>
  <si>
    <t>5-F</t>
  </si>
  <si>
    <t>Foundations for 220 kV Towers  &amp; Equipment  mounting structures</t>
  </si>
  <si>
    <t>Towers Type 2C1</t>
  </si>
  <si>
    <t>Towers Type 2C2</t>
  </si>
  <si>
    <t>Towers Type 2C3</t>
  </si>
  <si>
    <t>Circuit breakers</t>
  </si>
  <si>
    <t>C.Ts</t>
  </si>
  <si>
    <t>WT</t>
  </si>
  <si>
    <t>Sub Total - 5-F</t>
  </si>
  <si>
    <t>5-G</t>
  </si>
  <si>
    <t xml:space="preserve">Erection Testing &amp; commissioning Charges 220 kV </t>
  </si>
  <si>
    <t>OUTDOOR EQUIPMENTS</t>
  </si>
  <si>
    <t xml:space="preserve">220 kV Towers , Beams </t>
  </si>
  <si>
    <t xml:space="preserve">221 kV Tubular type  Pipe Structures </t>
  </si>
  <si>
    <t xml:space="preserve">Circuit breaker relay panel </t>
  </si>
  <si>
    <t>Sub Total - 5-G</t>
  </si>
  <si>
    <t>Total - 5</t>
  </si>
  <si>
    <t xml:space="preserve"> Hard cost  ----   Grand total (1+2+3+4+5)</t>
  </si>
  <si>
    <t>Material and Equipment Cost Only</t>
  </si>
  <si>
    <t>Taxes</t>
  </si>
  <si>
    <t>Total Cost Including Taxes</t>
  </si>
  <si>
    <t>Summary of Costs</t>
  </si>
  <si>
    <t>Alternates</t>
  </si>
  <si>
    <t>Total Hard Cost</t>
  </si>
  <si>
    <t>INR Crore</t>
  </si>
  <si>
    <t>Combinations</t>
  </si>
  <si>
    <t>Central Electricity Regulatory Commission</t>
  </si>
  <si>
    <t xml:space="preserve">Capital Cost Benchmarking for Transmission Sub-Station 400/220 kV </t>
  </si>
  <si>
    <t>307,52</t>
  </si>
  <si>
    <t>3,56,028</t>
  </si>
  <si>
    <t>3,78,574</t>
  </si>
  <si>
    <t>3,78,065</t>
  </si>
  <si>
    <t>3,79,097</t>
  </si>
  <si>
    <t>3,42,410</t>
  </si>
  <si>
    <t>3,49,353</t>
  </si>
  <si>
    <t>2,03,869</t>
  </si>
  <si>
    <t>1,63,400</t>
  </si>
  <si>
    <t>1,67,400</t>
  </si>
  <si>
    <t>1,75,400</t>
  </si>
  <si>
    <t>1,74,400</t>
  </si>
  <si>
    <t>1,78,400</t>
  </si>
  <si>
    <t>1,95,118.</t>
  </si>
  <si>
    <t>3,74,688</t>
  </si>
  <si>
    <t>Base Data of Indices</t>
  </si>
  <si>
    <t>Iron &amp;  Steel</t>
  </si>
  <si>
    <t>Beam Type 2B2    -  Number * Unit Weight</t>
  </si>
  <si>
    <t>Electrical  Steel sheet -CRGO</t>
  </si>
  <si>
    <t>Transformer Oil</t>
  </si>
  <si>
    <t>Index No of  INSLR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</si>
</sst>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"/>
    <numFmt numFmtId="167" formatCode="[$-409]mmm/yy;@"/>
    <numFmt numFmtId="168" formatCode="_(* #,##0.000000_);_(* \(#,##0.000000\);_(* &quot;-&quot;??_);_(@_)"/>
    <numFmt numFmtId="169" formatCode="0.0000"/>
    <numFmt numFmtId="170" formatCode="0.000"/>
    <numFmt numFmtId="171" formatCode="0.000000"/>
    <numFmt numFmtId="172" formatCode="0.00000"/>
    <numFmt numFmtId="173" formatCode="0.0000000"/>
    <numFmt numFmtId="174" formatCode="_(* #,##0.0_);_(* \(#,##0.0\);_(* &quot;-&quot;_);_(@_)"/>
    <numFmt numFmtId="175" formatCode="_(* #,##0.00_);_(* \(#,##0.00\);_(* &quot;-&quot;_);_(@_)"/>
    <numFmt numFmtId="176" formatCode="0.00000000"/>
    <numFmt numFmtId="177" formatCode="0.000000000000000%"/>
    <numFmt numFmtId="178" formatCode="0.0%"/>
    <numFmt numFmtId="179" formatCode="_(* #,##0.0_);_(* \(#,##0.0\);_(* &quot;-&quot;?_);_(@_)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yyyy\-mm\-dd"/>
    <numFmt numFmtId="187" formatCode="mmm/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9]mmmm/yy;@"/>
    <numFmt numFmtId="193" formatCode="_(* #,##0.000_);_(* \(#,##0.000\);_(* &quot;-&quot;??_);_(@_)"/>
    <numFmt numFmtId="194" formatCode="0.000000000000"/>
    <numFmt numFmtId="195" formatCode="0.00000000000"/>
    <numFmt numFmtId="196" formatCode="0.0000000000"/>
    <numFmt numFmtId="197" formatCode="0.000000000"/>
    <numFmt numFmtId="198" formatCode="[$-409]d\-mmm\-yy;@"/>
    <numFmt numFmtId="199" formatCode="_(* #,##0.0_);_(* \(#,##0.0\);_(* &quot;-&quot;??_);_(@_)"/>
    <numFmt numFmtId="200" formatCode="_(* #,##0.0000_);_(* \(#,##0.0000\);_(* &quot;-&quot;??_);_(@_)"/>
    <numFmt numFmtId="201" formatCode="[$-409]dddd\,\ mmmm\ dd\,\ yyyy"/>
    <numFmt numFmtId="202" formatCode="[$-409]h:mm:ss\ AM/PM"/>
    <numFmt numFmtId="203" formatCode="mmm\-yyyy"/>
    <numFmt numFmtId="204" formatCode="_(* #,##0.00000_);_(* \(#,##0.00000\);_(* &quot;-&quot;??_);_(@_)"/>
    <numFmt numFmtId="205" formatCode="#,##0.0"/>
    <numFmt numFmtId="206" formatCode="0.0000%"/>
    <numFmt numFmtId="207" formatCode="0.000%"/>
    <numFmt numFmtId="208" formatCode="#,##0_-;\ \(#,##0\);_-* &quot;-&quot;??;_-@_-"/>
    <numFmt numFmtId="209" formatCode="0.00\ &quot;x&quot;"/>
    <numFmt numFmtId="210" formatCode="&quot;Warning&quot;;&quot;Warning&quot;;&quot;OK&quot;"/>
    <numFmt numFmtId="211" formatCode="m/d;@"/>
    <numFmt numFmtId="212" formatCode="00000"/>
    <numFmt numFmtId="213" formatCode="0.00_);[Red]\(0.00\)"/>
    <numFmt numFmtId="214" formatCode="m/d/yy;@"/>
    <numFmt numFmtId="215" formatCode="_(* #,##0.000_);_(* \(#,##0.000\);_(* &quot;-&quot;???_);_(@_)"/>
    <numFmt numFmtId="216" formatCode="_(* #,##0.00000000000_);_(* \(#,##0.00000000000\);_(* &quot;-&quot;???????????_);_(@_)"/>
    <numFmt numFmtId="217" formatCode="0.00;[Red]0.00"/>
    <numFmt numFmtId="218" formatCode="#,##0;[Red]#,##0"/>
    <numFmt numFmtId="219" formatCode="_(* #,##0.0000000_);_(* \(#,##0.0000000\);_(* &quot;-&quot;??_);_(@_)"/>
    <numFmt numFmtId="220" formatCode="_(* #,##0.00000000_);_(* \(#,##0.00000000\);_(* &quot;-&quot;??_);_(@_)"/>
    <numFmt numFmtId="221" formatCode="_(* #,##0.000000000_);_(* \(#,##0.000000000\);_(* &quot;-&quot;??_);_(@_)"/>
    <numFmt numFmtId="222" formatCode="_(* #,##0.0000000000_);_(* \(#,##0.0000000000\);_(* &quot;-&quot;??_);_(@_)"/>
    <numFmt numFmtId="223" formatCode="_(* #,##0.00000000000_);_(* \(#,##0.00000000000\);_(* &quot;-&quot;??_);_(@_)"/>
  </numFmts>
  <fonts count="94">
    <font>
      <sz val="10"/>
      <name val="Arial"/>
      <family val="0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1"/>
      <name val="Arial"/>
      <family val="2"/>
    </font>
    <font>
      <b/>
      <sz val="15"/>
      <color indexed="9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6"/>
      <name val="Arial"/>
      <family val="2"/>
    </font>
    <font>
      <sz val="10"/>
      <color indexed="62"/>
      <name val="Arial"/>
      <family val="2"/>
    </font>
    <font>
      <sz val="10"/>
      <color indexed="55"/>
      <name val="Arial"/>
      <family val="2"/>
    </font>
    <font>
      <b/>
      <u val="single"/>
      <sz val="14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60"/>
      <name val="Arial Black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62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62"/>
      <name val="Arial Black"/>
      <family val="2"/>
    </font>
    <font>
      <sz val="12"/>
      <color indexed="61"/>
      <name val="Arial"/>
      <family val="2"/>
    </font>
    <font>
      <b/>
      <sz val="10"/>
      <color indexed="61"/>
      <name val="Arial"/>
      <family val="2"/>
    </font>
    <font>
      <b/>
      <sz val="8"/>
      <name val="Tahoma"/>
      <family val="2"/>
    </font>
    <font>
      <sz val="13"/>
      <color indexed="62"/>
      <name val="Arial"/>
      <family val="2"/>
    </font>
    <font>
      <i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36"/>
      <color indexed="46"/>
      <name val="Arial"/>
      <family val="2"/>
    </font>
    <font>
      <b/>
      <sz val="36"/>
      <color indexed="56"/>
      <name val="Arial"/>
      <family val="2"/>
    </font>
    <font>
      <b/>
      <sz val="26"/>
      <color indexed="46"/>
      <name val="Arial"/>
      <family val="2"/>
    </font>
    <font>
      <b/>
      <sz val="18"/>
      <color indexed="46"/>
      <name val="Arial"/>
      <family val="2"/>
    </font>
    <font>
      <b/>
      <sz val="12"/>
      <color indexed="55"/>
      <name val="Arial"/>
      <family val="2"/>
    </font>
    <font>
      <sz val="11"/>
      <color indexed="5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0"/>
      <color indexed="16"/>
      <name val="Arial"/>
      <family val="2"/>
    </font>
    <font>
      <b/>
      <sz val="11"/>
      <color indexed="9"/>
      <name val="Calibri"/>
      <family val="2"/>
    </font>
    <font>
      <b/>
      <sz val="10"/>
      <color indexed="36"/>
      <name val="Arial"/>
      <family val="2"/>
    </font>
    <font>
      <i/>
      <sz val="11"/>
      <color indexed="23"/>
      <name val="Calibri"/>
      <family val="2"/>
    </font>
    <font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9"/>
      <name val="Arial"/>
      <family val="2"/>
    </font>
    <font>
      <b/>
      <sz val="12"/>
      <color indexed="51"/>
      <name val="Arial"/>
      <family val="2"/>
    </font>
    <font>
      <b/>
      <i/>
      <sz val="12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6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bgColor indexed="9"/>
      </patternFill>
    </fill>
    <fill>
      <patternFill patternType="lightUp">
        <fgColor indexed="14"/>
        <bgColor indexed="45"/>
      </patternFill>
    </fill>
    <fill>
      <patternFill patternType="solid">
        <fgColor indexed="9"/>
        <bgColor indexed="64"/>
      </patternFill>
    </fill>
    <fill>
      <patternFill patternType="lightDown">
        <f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F3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 style="double">
        <color indexed="55"/>
      </right>
      <top>
        <color indexed="63"/>
      </top>
      <bottom style="double">
        <color indexed="5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17"/>
      </top>
      <bottom>
        <color indexed="63"/>
      </bottom>
    </border>
    <border>
      <left style="thin"/>
      <right style="thin"/>
      <top>
        <color indexed="63"/>
      </top>
      <bottom style="thin">
        <color indexed="17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9" borderId="0" applyNumberFormat="0" applyBorder="0" applyAlignment="0" applyProtection="0"/>
    <xf numFmtId="0" fontId="9" fillId="18" borderId="1" applyNumberFormat="0">
      <alignment/>
      <protection/>
    </xf>
    <xf numFmtId="0" fontId="10" fillId="8" borderId="2" applyNumberFormat="0">
      <alignment/>
      <protection/>
    </xf>
    <xf numFmtId="0" fontId="62" fillId="3" borderId="0" applyNumberFormat="0" applyBorder="0" applyAlignment="0" applyProtection="0"/>
    <xf numFmtId="0" fontId="63" fillId="20" borderId="3" applyNumberFormat="0" applyAlignment="0" applyProtection="0"/>
    <xf numFmtId="0" fontId="64" fillId="21" borderId="4">
      <alignment horizontal="center"/>
      <protection/>
    </xf>
    <xf numFmtId="210" fontId="11" fillId="22" borderId="5">
      <alignment horizontal="center"/>
      <protection/>
    </xf>
    <xf numFmtId="0" fontId="65" fillId="2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4" borderId="7" applyNumberFormat="0">
      <alignment/>
      <protection/>
    </xf>
    <xf numFmtId="0" fontId="66" fillId="25" borderId="8" applyNumberFormat="0" applyAlignment="0">
      <protection/>
    </xf>
    <xf numFmtId="0" fontId="67" fillId="0" borderId="0" applyNumberFormat="0" applyFill="0" applyBorder="0" applyAlignment="0" applyProtection="0"/>
    <xf numFmtId="0" fontId="0" fillId="26" borderId="0" applyNumberFormat="0" applyFont="0" applyAlignment="0">
      <protection/>
    </xf>
    <xf numFmtId="208" fontId="68" fillId="27" borderId="3">
      <alignment/>
      <protection/>
    </xf>
    <xf numFmtId="0" fontId="69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0" fillId="28" borderId="5" applyNumberFormat="0" applyFont="0" applyAlignment="0">
      <protection/>
    </xf>
    <xf numFmtId="0" fontId="4" fillId="0" borderId="0">
      <alignment/>
      <protection/>
    </xf>
    <xf numFmtId="41" fontId="5" fillId="0" borderId="0">
      <alignment wrapText="1"/>
      <protection/>
    </xf>
    <xf numFmtId="0" fontId="43" fillId="0" borderId="0">
      <alignment/>
      <protection/>
    </xf>
    <xf numFmtId="0" fontId="84" fillId="0" borderId="9" applyNumberFormat="0" applyFill="0" applyAlignment="0" applyProtection="0"/>
    <xf numFmtId="0" fontId="85" fillId="0" borderId="10" applyNumberFormat="0" applyFill="0" applyAlignment="0" applyProtection="0"/>
    <xf numFmtId="0" fontId="86" fillId="0" borderId="11" applyNumberFormat="0" applyFill="0" applyAlignment="0" applyProtection="0"/>
    <xf numFmtId="0" fontId="8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>
      <alignment horizontal="left"/>
      <protection/>
    </xf>
    <xf numFmtId="0" fontId="7" fillId="28" borderId="5">
      <alignment horizontal="left"/>
      <protection/>
    </xf>
    <xf numFmtId="0" fontId="6" fillId="16" borderId="0">
      <alignment/>
      <protection/>
    </xf>
    <xf numFmtId="0" fontId="0" fillId="0" borderId="7" applyNumberFormat="0">
      <alignment/>
      <protection/>
    </xf>
    <xf numFmtId="0" fontId="0" fillId="0" borderId="12" applyNumberFormat="0" applyFont="0" applyFill="0" applyAlignment="0">
      <protection/>
    </xf>
    <xf numFmtId="0" fontId="12" fillId="0" borderId="13" applyNumberFormat="0" applyFill="0" applyAlignment="0">
      <protection/>
    </xf>
    <xf numFmtId="0" fontId="0" fillId="0" borderId="14" applyNumberFormat="0" applyFont="0" applyAlignment="0">
      <protection/>
    </xf>
    <xf numFmtId="43" fontId="7" fillId="28" borderId="7" applyNumberFormat="0">
      <alignment horizontal="left"/>
      <protection/>
    </xf>
    <xf numFmtId="0" fontId="0" fillId="0" borderId="15" applyNumberFormat="0" applyFont="0" applyFill="0" applyAlignment="0">
      <protection/>
    </xf>
    <xf numFmtId="0" fontId="72" fillId="0" borderId="16" applyNumberFormat="0" applyFill="0" applyAlignment="0" applyProtection="0"/>
    <xf numFmtId="0" fontId="73" fillId="29" borderId="0" applyNumberFormat="0" applyBorder="0" applyAlignment="0" applyProtection="0"/>
    <xf numFmtId="0" fontId="0" fillId="30" borderId="17" applyNumberFormat="0" applyFont="0" applyAlignment="0" applyProtection="0"/>
    <xf numFmtId="0" fontId="7" fillId="23" borderId="18" applyNumberFormat="0">
      <alignment/>
      <protection/>
    </xf>
    <xf numFmtId="0" fontId="74" fillId="20" borderId="19" applyNumberFormat="0" applyAlignment="0" applyProtection="0"/>
    <xf numFmtId="9" fontId="0" fillId="0" borderId="0" applyFont="0" applyFill="0" applyBorder="0" applyAlignment="0" applyProtection="0"/>
    <xf numFmtId="0" fontId="75" fillId="4" borderId="20" applyNumberFormat="0">
      <alignment horizontal="center"/>
      <protection/>
    </xf>
    <xf numFmtId="209" fontId="0" fillId="0" borderId="0" applyBorder="0">
      <alignment/>
      <protection/>
    </xf>
    <xf numFmtId="0" fontId="1" fillId="16" borderId="0">
      <alignment/>
      <protection/>
    </xf>
    <xf numFmtId="0" fontId="2" fillId="16" borderId="0">
      <alignment/>
      <protection/>
    </xf>
    <xf numFmtId="0" fontId="3" fillId="16" borderId="0">
      <alignment/>
      <protection/>
    </xf>
    <xf numFmtId="0" fontId="0" fillId="0" borderId="0" applyFont="0" applyFill="0" applyBorder="0" applyAlignment="0" applyProtection="0"/>
    <xf numFmtId="0" fontId="0" fillId="7" borderId="0">
      <alignment/>
      <protection/>
    </xf>
    <xf numFmtId="0" fontId="7" fillId="31" borderId="13" applyNumberFormat="0">
      <alignment horizontal="center" vertical="center"/>
      <protection/>
    </xf>
    <xf numFmtId="0" fontId="8" fillId="32" borderId="0">
      <alignment/>
      <protection/>
    </xf>
    <xf numFmtId="0" fontId="8" fillId="20" borderId="0">
      <alignment horizontal="center"/>
      <protection/>
    </xf>
    <xf numFmtId="0" fontId="7" fillId="16" borderId="7" applyNumberFormat="0">
      <alignment horizontal="center" vertical="center"/>
      <protection/>
    </xf>
    <xf numFmtId="0" fontId="11" fillId="28" borderId="5">
      <alignment horizontal="left"/>
      <protection/>
    </xf>
    <xf numFmtId="0" fontId="76" fillId="0" borderId="0" applyNumberFormat="0" applyFill="0" applyBorder="0" applyAlignment="0" applyProtection="0"/>
    <xf numFmtId="0" fontId="77" fillId="32" borderId="21" applyNumberFormat="0" applyAlignment="0" applyProtection="0"/>
    <xf numFmtId="0" fontId="11" fillId="0" borderId="0" applyNumberFormat="0">
      <alignment/>
      <protection/>
    </xf>
    <xf numFmtId="0" fontId="11" fillId="0" borderId="0" applyNumberFormat="0">
      <alignment vertical="center" wrapText="1"/>
      <protection/>
    </xf>
    <xf numFmtId="0" fontId="45" fillId="0" borderId="0" applyNumberFormat="0" applyFill="0" applyBorder="0" applyAlignment="0" applyProtection="0"/>
    <xf numFmtId="0" fontId="13" fillId="33" borderId="2">
      <alignment horizontal="center"/>
      <protection/>
    </xf>
  </cellStyleXfs>
  <cellXfs count="588">
    <xf numFmtId="0" fontId="0" fillId="0" borderId="0" xfId="0" applyAlignment="1">
      <alignment/>
    </xf>
    <xf numFmtId="0" fontId="15" fillId="16" borderId="22" xfId="84" applyFont="1" applyBorder="1">
      <alignment/>
      <protection/>
    </xf>
    <xf numFmtId="0" fontId="1" fillId="16" borderId="15" xfId="84" applyBorder="1">
      <alignment/>
      <protection/>
    </xf>
    <xf numFmtId="0" fontId="1" fillId="16" borderId="23" xfId="84" applyBorder="1">
      <alignment/>
      <protection/>
    </xf>
    <xf numFmtId="0" fontId="0" fillId="26" borderId="0" xfId="54" applyAlignment="1">
      <alignment/>
      <protection/>
    </xf>
    <xf numFmtId="0" fontId="2" fillId="16" borderId="24" xfId="85" applyFont="1" applyBorder="1">
      <alignment/>
      <protection/>
    </xf>
    <xf numFmtId="0" fontId="2" fillId="16" borderId="0" xfId="85" applyBorder="1">
      <alignment/>
      <protection/>
    </xf>
    <xf numFmtId="0" fontId="2" fillId="16" borderId="25" xfId="85" applyBorder="1">
      <alignment/>
      <protection/>
    </xf>
    <xf numFmtId="0" fontId="16" fillId="0" borderId="26" xfId="0" applyFont="1" applyBorder="1" applyAlignment="1">
      <alignment/>
    </xf>
    <xf numFmtId="0" fontId="17" fillId="0" borderId="26" xfId="0" applyFont="1" applyBorder="1" applyAlignment="1">
      <alignment/>
    </xf>
    <xf numFmtId="0" fontId="1" fillId="16" borderId="0" xfId="84">
      <alignment/>
      <protection/>
    </xf>
    <xf numFmtId="0" fontId="18" fillId="0" borderId="0" xfId="0" applyFont="1" applyAlignment="1">
      <alignment/>
    </xf>
    <xf numFmtId="0" fontId="2" fillId="16" borderId="0" xfId="85" applyFont="1">
      <alignment/>
      <protection/>
    </xf>
    <xf numFmtId="0" fontId="3" fillId="16" borderId="0" xfId="86">
      <alignment/>
      <protection/>
    </xf>
    <xf numFmtId="0" fontId="4" fillId="0" borderId="0" xfId="59">
      <alignment/>
      <protection/>
    </xf>
    <xf numFmtId="41" fontId="5" fillId="0" borderId="0" xfId="60">
      <alignment wrapText="1"/>
      <protection/>
    </xf>
    <xf numFmtId="0" fontId="6" fillId="16" borderId="0" xfId="69">
      <alignment/>
      <protection/>
    </xf>
    <xf numFmtId="0" fontId="7" fillId="16" borderId="7" xfId="92" applyNumberFormat="1">
      <alignment horizontal="center" vertical="center"/>
      <protection/>
    </xf>
    <xf numFmtId="0" fontId="8" fillId="20" borderId="7" xfId="90" applyFill="1" applyBorder="1" applyAlignment="1">
      <alignment horizontal="center"/>
      <protection/>
    </xf>
    <xf numFmtId="0" fontId="8" fillId="20" borderId="7" xfId="91" applyBorder="1">
      <alignment horizontal="center"/>
      <protection/>
    </xf>
    <xf numFmtId="0" fontId="17" fillId="0" borderId="0" xfId="0" applyFont="1" applyBorder="1" applyAlignment="1">
      <alignment/>
    </xf>
    <xf numFmtId="0" fontId="9" fillId="18" borderId="1" xfId="40">
      <alignment/>
      <protection/>
    </xf>
    <xf numFmtId="0" fontId="0" fillId="0" borderId="0" xfId="0" applyFont="1" applyAlignment="1">
      <alignment/>
    </xf>
    <xf numFmtId="0" fontId="7" fillId="23" borderId="18" xfId="79">
      <alignment/>
      <protection/>
    </xf>
    <xf numFmtId="0" fontId="10" fillId="8" borderId="2" xfId="41">
      <alignment/>
      <protection/>
    </xf>
    <xf numFmtId="0" fontId="7" fillId="28" borderId="5" xfId="68">
      <alignment horizontal="left"/>
      <protection/>
    </xf>
    <xf numFmtId="43" fontId="7" fillId="28" borderId="5" xfId="47" applyFont="1" applyFill="1" applyBorder="1" applyAlignment="1">
      <alignment horizontal="left"/>
    </xf>
    <xf numFmtId="0" fontId="0" fillId="24" borderId="7" xfId="51">
      <alignment/>
      <protection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7" borderId="0" xfId="88" applyFill="1">
      <alignment/>
      <protection/>
    </xf>
    <xf numFmtId="0" fontId="0" fillId="7" borderId="0" xfId="88">
      <alignment/>
      <protection/>
    </xf>
    <xf numFmtId="43" fontId="7" fillId="28" borderId="7" xfId="74">
      <alignment horizontal="left"/>
      <protection/>
    </xf>
    <xf numFmtId="0" fontId="11" fillId="0" borderId="0" xfId="96" applyAlignment="1">
      <alignment horizontal="left"/>
      <protection/>
    </xf>
    <xf numFmtId="0" fontId="0" fillId="0" borderId="14" xfId="73" applyFont="1" applyAlignment="1">
      <alignment/>
      <protection/>
    </xf>
    <xf numFmtId="0" fontId="0" fillId="0" borderId="27" xfId="0" applyBorder="1" applyAlignment="1">
      <alignment/>
    </xf>
    <xf numFmtId="0" fontId="0" fillId="0" borderId="15" xfId="75" applyAlignment="1">
      <alignment/>
      <protection/>
    </xf>
    <xf numFmtId="0" fontId="0" fillId="0" borderId="12" xfId="71" applyAlignment="1">
      <alignment/>
      <protection/>
    </xf>
    <xf numFmtId="0" fontId="12" fillId="0" borderId="13" xfId="72" applyAlignment="1">
      <alignment/>
      <protection/>
    </xf>
    <xf numFmtId="0" fontId="13" fillId="33" borderId="2" xfId="99">
      <alignment horizontal="center"/>
      <protection/>
    </xf>
    <xf numFmtId="0" fontId="1" fillId="16" borderId="0" xfId="84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7" fillId="16" borderId="0" xfId="92" applyBorder="1" applyAlignment="1">
      <alignment horizontal="center" vertical="center"/>
      <protection/>
    </xf>
    <xf numFmtId="0" fontId="0" fillId="29" borderId="28" xfId="0" applyFill="1" applyBorder="1" applyAlignment="1">
      <alignment horizontal="center" vertical="center"/>
    </xf>
    <xf numFmtId="0" fontId="0" fillId="29" borderId="29" xfId="0" applyFill="1" applyBorder="1" applyAlignment="1">
      <alignment horizontal="center" vertical="center"/>
    </xf>
    <xf numFmtId="0" fontId="0" fillId="29" borderId="24" xfId="0" applyFill="1" applyBorder="1" applyAlignment="1">
      <alignment vertical="center" wrapText="1"/>
    </xf>
    <xf numFmtId="0" fontId="0" fillId="29" borderId="0" xfId="0" applyFill="1" applyBorder="1" applyAlignment="1">
      <alignment vertical="center" wrapText="1"/>
    </xf>
    <xf numFmtId="0" fontId="0" fillId="29" borderId="25" xfId="0" applyFill="1" applyBorder="1" applyAlignment="1">
      <alignment vertical="center" wrapText="1"/>
    </xf>
    <xf numFmtId="0" fontId="0" fillId="29" borderId="29" xfId="0" applyFill="1" applyBorder="1" applyAlignment="1">
      <alignment vertical="center"/>
    </xf>
    <xf numFmtId="0" fontId="0" fillId="29" borderId="7" xfId="0" applyFont="1" applyFill="1" applyBorder="1" applyAlignment="1">
      <alignment wrapText="1"/>
    </xf>
    <xf numFmtId="0" fontId="0" fillId="29" borderId="30" xfId="0" applyFont="1" applyFill="1" applyBorder="1" applyAlignment="1">
      <alignment horizontal="left"/>
    </xf>
    <xf numFmtId="0" fontId="0" fillId="29" borderId="7" xfId="0" applyFill="1" applyBorder="1" applyAlignment="1">
      <alignment horizontal="center"/>
    </xf>
    <xf numFmtId="0" fontId="0" fillId="29" borderId="25" xfId="0" applyFill="1" applyBorder="1" applyAlignment="1">
      <alignment vertical="center"/>
    </xf>
    <xf numFmtId="0" fontId="0" fillId="29" borderId="0" xfId="0" applyFill="1" applyBorder="1" applyAlignment="1">
      <alignment vertical="center"/>
    </xf>
    <xf numFmtId="0" fontId="0" fillId="29" borderId="24" xfId="0" applyFill="1" applyBorder="1" applyAlignment="1">
      <alignment vertical="center"/>
    </xf>
    <xf numFmtId="0" fontId="0" fillId="29" borderId="3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16" borderId="0" xfId="84" applyAlignment="1">
      <alignment horizontal="center"/>
      <protection/>
    </xf>
    <xf numFmtId="17" fontId="7" fillId="16" borderId="7" xfId="92" applyNumberFormat="1">
      <alignment horizontal="center" vertical="center"/>
      <protection/>
    </xf>
    <xf numFmtId="0" fontId="1" fillId="0" borderId="0" xfId="84" applyFill="1">
      <alignment/>
      <protection/>
    </xf>
    <xf numFmtId="0" fontId="1" fillId="0" borderId="0" xfId="84" applyFill="1" applyAlignment="1">
      <alignment horizontal="center"/>
      <protection/>
    </xf>
    <xf numFmtId="0" fontId="1" fillId="16" borderId="32" xfId="84" applyBorder="1" applyAlignment="1">
      <alignment horizontal="left" vertical="center"/>
      <protection/>
    </xf>
    <xf numFmtId="0" fontId="1" fillId="16" borderId="33" xfId="84" applyBorder="1" applyAlignment="1">
      <alignment vertical="center"/>
      <protection/>
    </xf>
    <xf numFmtId="164" fontId="19" fillId="34" borderId="34" xfId="0" applyNumberFormat="1" applyFont="1" applyFill="1" applyBorder="1" applyAlignment="1">
      <alignment horizontal="center" vertical="center"/>
    </xf>
    <xf numFmtId="0" fontId="16" fillId="0" borderId="0" xfId="59" applyFont="1">
      <alignment/>
      <protection/>
    </xf>
    <xf numFmtId="0" fontId="4" fillId="0" borderId="0" xfId="59" applyFill="1">
      <alignment/>
      <protection/>
    </xf>
    <xf numFmtId="0" fontId="0" fillId="0" borderId="0" xfId="0" applyAlignment="1">
      <alignment horizontal="center"/>
    </xf>
    <xf numFmtId="0" fontId="17" fillId="34" borderId="33" xfId="0" applyFont="1" applyFill="1" applyBorder="1" applyAlignment="1">
      <alignment horizontal="center" vertical="center"/>
    </xf>
    <xf numFmtId="0" fontId="17" fillId="0" borderId="0" xfId="0" applyFont="1" applyBorder="1" applyAlignment="1">
      <alignment wrapText="1"/>
    </xf>
    <xf numFmtId="0" fontId="17" fillId="0" borderId="0" xfId="0" applyFont="1" applyFill="1" applyBorder="1" applyAlignment="1">
      <alignment/>
    </xf>
    <xf numFmtId="0" fontId="7" fillId="16" borderId="7" xfId="92">
      <alignment horizontal="center" vertical="center"/>
      <protection/>
    </xf>
    <xf numFmtId="0" fontId="0" fillId="0" borderId="7" xfId="0" applyFont="1" applyBorder="1" applyAlignment="1">
      <alignment wrapText="1"/>
    </xf>
    <xf numFmtId="0" fontId="0" fillId="0" borderId="7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165" fontId="20" fillId="0" borderId="7" xfId="47" applyNumberFormat="1" applyFont="1" applyFill="1" applyBorder="1" applyAlignment="1">
      <alignment horizontal="center" vertical="center" wrapText="1"/>
    </xf>
    <xf numFmtId="0" fontId="7" fillId="16" borderId="7" xfId="92" applyBorder="1">
      <alignment horizontal="center" vertical="center"/>
      <protection/>
    </xf>
    <xf numFmtId="0" fontId="7" fillId="16" borderId="30" xfId="92" applyBorder="1" applyAlignment="1">
      <alignment horizontal="center" vertical="center"/>
      <protection/>
    </xf>
    <xf numFmtId="0" fontId="7" fillId="16" borderId="35" xfId="92" applyBorder="1" applyAlignment="1">
      <alignment vertical="center"/>
      <protection/>
    </xf>
    <xf numFmtId="0" fontId="0" fillId="0" borderId="3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7" fillId="29" borderId="34" xfId="0" applyFont="1" applyFill="1" applyBorder="1" applyAlignment="1">
      <alignment wrapText="1"/>
    </xf>
    <xf numFmtId="0" fontId="7" fillId="16" borderId="28" xfId="92" applyBorder="1">
      <alignment horizontal="center" vertical="center"/>
      <protection/>
    </xf>
    <xf numFmtId="0" fontId="0" fillId="0" borderId="7" xfId="0" applyFont="1" applyFill="1" applyBorder="1" applyAlignment="1">
      <alignment vertical="center" wrapText="1"/>
    </xf>
    <xf numFmtId="0" fontId="0" fillId="0" borderId="7" xfId="92" applyNumberFormat="1" applyFont="1" applyFill="1" applyBorder="1" applyAlignment="1">
      <alignment vertical="center"/>
      <protection/>
    </xf>
    <xf numFmtId="43" fontId="0" fillId="0" borderId="7" xfId="92" applyNumberFormat="1" applyFont="1" applyFill="1" applyBorder="1" applyAlignment="1">
      <alignment vertical="center"/>
      <protection/>
    </xf>
    <xf numFmtId="0" fontId="7" fillId="16" borderId="36" xfId="92" applyBorder="1">
      <alignment horizontal="center" vertical="center"/>
      <protection/>
    </xf>
    <xf numFmtId="0" fontId="7" fillId="16" borderId="37" xfId="92" applyBorder="1" applyAlignment="1">
      <alignment horizontal="center" vertical="center"/>
      <protection/>
    </xf>
    <xf numFmtId="0" fontId="7" fillId="16" borderId="38" xfId="92" applyBorder="1" applyAlignment="1">
      <alignment horizontal="center" vertical="center"/>
      <protection/>
    </xf>
    <xf numFmtId="0" fontId="0" fillId="0" borderId="7" xfId="0" applyFont="1" applyFill="1" applyBorder="1" applyAlignment="1">
      <alignment wrapText="1"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166" fontId="16" fillId="0" borderId="0" xfId="0" applyNumberFormat="1" applyFont="1" applyFill="1" applyBorder="1" applyAlignment="1">
      <alignment vertical="center"/>
    </xf>
    <xf numFmtId="0" fontId="6" fillId="0" borderId="0" xfId="69" applyFill="1">
      <alignment/>
      <protection/>
    </xf>
    <xf numFmtId="0" fontId="0" fillId="0" borderId="0" xfId="0" applyFill="1" applyAlignment="1">
      <alignment/>
    </xf>
    <xf numFmtId="10" fontId="0" fillId="0" borderId="7" xfId="0" applyNumberFormat="1" applyBorder="1" applyAlignment="1">
      <alignment/>
    </xf>
    <xf numFmtId="10" fontId="0" fillId="0" borderId="7" xfId="0" applyNumberFormat="1" applyBorder="1" applyAlignment="1" applyProtection="1">
      <alignment/>
      <protection locked="0"/>
    </xf>
    <xf numFmtId="10" fontId="7" fillId="23" borderId="18" xfId="79" applyNumberFormat="1">
      <alignment/>
      <protection/>
    </xf>
    <xf numFmtId="43" fontId="0" fillId="0" borderId="0" xfId="0" applyNumberFormat="1" applyAlignment="1">
      <alignment horizontal="center"/>
    </xf>
    <xf numFmtId="9" fontId="0" fillId="0" borderId="0" xfId="81" applyFont="1" applyAlignment="1">
      <alignment horizontal="center"/>
    </xf>
    <xf numFmtId="0" fontId="1" fillId="16" borderId="0" xfId="84" applyAlignment="1">
      <alignment vertical="center"/>
      <protection/>
    </xf>
    <xf numFmtId="0" fontId="1" fillId="16" borderId="0" xfId="84" applyAlignment="1">
      <alignment horizontal="center" vertical="center"/>
      <protection/>
    </xf>
    <xf numFmtId="0" fontId="1" fillId="16" borderId="0" xfId="84" applyAlignment="1">
      <alignment vertical="center" wrapText="1"/>
      <protection/>
    </xf>
    <xf numFmtId="0" fontId="1" fillId="16" borderId="0" xfId="84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16" borderId="0" xfId="0" applyFill="1" applyBorder="1" applyAlignment="1">
      <alignment vertical="center"/>
    </xf>
    <xf numFmtId="0" fontId="1" fillId="16" borderId="0" xfId="84" applyAlignment="1">
      <alignment horizontal="left" vertical="center"/>
      <protection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 vertical="center"/>
    </xf>
    <xf numFmtId="0" fontId="7" fillId="16" borderId="39" xfId="84" applyFont="1" applyBorder="1" applyAlignment="1">
      <alignment horizontal="center" vertical="center" wrapText="1"/>
      <protection/>
    </xf>
    <xf numFmtId="0" fontId="7" fillId="16" borderId="40" xfId="84" applyFont="1" applyBorder="1" applyAlignment="1">
      <alignment horizontal="left" vertical="center" wrapText="1"/>
      <protection/>
    </xf>
    <xf numFmtId="0" fontId="7" fillId="16" borderId="40" xfId="84" applyFont="1" applyBorder="1" applyAlignment="1">
      <alignment horizontal="center" vertical="center" wrapText="1"/>
      <protection/>
    </xf>
    <xf numFmtId="2" fontId="20" fillId="0" borderId="0" xfId="0" applyNumberFormat="1" applyFont="1" applyFill="1" applyBorder="1" applyAlignment="1">
      <alignment horizontal="center" vertical="center" wrapText="1"/>
    </xf>
    <xf numFmtId="49" fontId="7" fillId="16" borderId="41" xfId="84" applyNumberFormat="1" applyFont="1" applyBorder="1" applyAlignment="1">
      <alignment horizontal="center" vertical="center" wrapText="1"/>
      <protection/>
    </xf>
    <xf numFmtId="0" fontId="7" fillId="16" borderId="41" xfId="84" applyFont="1" applyBorder="1" applyAlignment="1">
      <alignment horizontal="center" vertical="center" wrapText="1"/>
      <protection/>
    </xf>
    <xf numFmtId="2" fontId="7" fillId="16" borderId="41" xfId="84" applyNumberFormat="1" applyFont="1" applyBorder="1" applyAlignment="1">
      <alignment horizontal="center" vertical="center" wrapText="1"/>
      <protection/>
    </xf>
    <xf numFmtId="0" fontId="7" fillId="16" borderId="42" xfId="85" applyFont="1" applyBorder="1" applyAlignment="1">
      <alignment horizontal="center" vertical="center" wrapText="1"/>
      <protection/>
    </xf>
    <xf numFmtId="0" fontId="7" fillId="16" borderId="43" xfId="85" applyFont="1" applyBorder="1" applyAlignment="1">
      <alignment horizontal="left" vertical="center" wrapText="1"/>
      <protection/>
    </xf>
    <xf numFmtId="0" fontId="7" fillId="16" borderId="43" xfId="85" applyFont="1" applyBorder="1" applyAlignment="1">
      <alignment horizontal="center" vertical="center" wrapText="1"/>
      <protection/>
    </xf>
    <xf numFmtId="2" fontId="7" fillId="16" borderId="44" xfId="85" applyNumberFormat="1" applyFont="1" applyBorder="1" applyAlignment="1">
      <alignment horizontal="center" vertical="center" wrapText="1"/>
      <protection/>
    </xf>
    <xf numFmtId="0" fontId="7" fillId="16" borderId="44" xfId="85" applyFont="1" applyBorder="1" applyAlignment="1">
      <alignment horizontal="center" vertical="center" wrapText="1"/>
      <protection/>
    </xf>
    <xf numFmtId="2" fontId="20" fillId="0" borderId="0" xfId="0" applyNumberFormat="1" applyFont="1" applyFill="1" applyBorder="1" applyAlignment="1">
      <alignment horizontal="center" vertical="center"/>
    </xf>
    <xf numFmtId="0" fontId="7" fillId="16" borderId="45" xfId="85" applyFont="1" applyBorder="1" applyAlignment="1">
      <alignment horizontal="center" vertical="center" wrapText="1"/>
      <protection/>
    </xf>
    <xf numFmtId="0" fontId="7" fillId="16" borderId="46" xfId="85" applyFont="1" applyBorder="1" applyAlignment="1">
      <alignment horizontal="left" vertical="center" wrapText="1"/>
      <protection/>
    </xf>
    <xf numFmtId="0" fontId="7" fillId="16" borderId="46" xfId="85" applyFont="1" applyBorder="1" applyAlignment="1">
      <alignment horizontal="center" vertical="center" wrapText="1"/>
      <protection/>
    </xf>
    <xf numFmtId="164" fontId="7" fillId="16" borderId="46" xfId="85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7" fillId="16" borderId="0" xfId="85" applyFont="1" applyBorder="1" applyAlignment="1">
      <alignment horizontal="center" vertical="center" wrapText="1"/>
      <protection/>
    </xf>
    <xf numFmtId="0" fontId="7" fillId="16" borderId="0" xfId="85" applyFont="1" applyBorder="1" applyAlignment="1">
      <alignment horizontal="left" vertical="center" wrapText="1"/>
      <protection/>
    </xf>
    <xf numFmtId="164" fontId="7" fillId="16" borderId="0" xfId="85" applyNumberFormat="1" applyFont="1" applyBorder="1" applyAlignment="1">
      <alignment horizontal="center" vertical="center" wrapText="1"/>
      <protection/>
    </xf>
    <xf numFmtId="0" fontId="2" fillId="16" borderId="0" xfId="85">
      <alignment/>
      <protection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59" applyAlignment="1">
      <alignment horizontal="center" vertical="center"/>
      <protection/>
    </xf>
    <xf numFmtId="0" fontId="4" fillId="0" borderId="0" xfId="59" applyAlignment="1">
      <alignment vertical="center"/>
      <protection/>
    </xf>
    <xf numFmtId="41" fontId="5" fillId="0" borderId="0" xfId="60" applyAlignment="1">
      <alignment horizontal="center" vertical="center" wrapText="1"/>
      <protection/>
    </xf>
    <xf numFmtId="0" fontId="11" fillId="0" borderId="0" xfId="96" applyAlignment="1">
      <alignment horizontal="center" vertical="center"/>
      <protection/>
    </xf>
    <xf numFmtId="43" fontId="10" fillId="0" borderId="0" xfId="47" applyFont="1" applyFill="1" applyAlignment="1">
      <alignment vertical="center"/>
    </xf>
    <xf numFmtId="41" fontId="5" fillId="0" borderId="0" xfId="60" applyAlignment="1">
      <alignment vertical="center" wrapText="1"/>
      <protection/>
    </xf>
    <xf numFmtId="43" fontId="22" fillId="0" borderId="0" xfId="47" applyFont="1" applyFill="1" applyAlignment="1">
      <alignment vertical="center"/>
    </xf>
    <xf numFmtId="43" fontId="23" fillId="0" borderId="0" xfId="47" applyFont="1" applyFill="1" applyAlignment="1">
      <alignment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43" fontId="24" fillId="0" borderId="0" xfId="47" applyFont="1" applyFill="1" applyBorder="1" applyAlignment="1">
      <alignment horizontal="center" vertical="center"/>
    </xf>
    <xf numFmtId="41" fontId="5" fillId="0" borderId="0" xfId="60" applyAlignment="1">
      <alignment horizontal="center" vertical="center"/>
      <protection/>
    </xf>
    <xf numFmtId="43" fontId="20" fillId="0" borderId="0" xfId="47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vertical="center" wrapText="1"/>
    </xf>
    <xf numFmtId="43" fontId="25" fillId="0" borderId="0" xfId="47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left" vertical="center" wrapText="1"/>
    </xf>
    <xf numFmtId="0" fontId="4" fillId="0" borderId="0" xfId="59" applyAlignment="1">
      <alignment horizontal="center"/>
      <protection/>
    </xf>
    <xf numFmtId="2" fontId="0" fillId="0" borderId="0" xfId="0" applyNumberFormat="1" applyFont="1" applyFill="1" applyBorder="1" applyAlignment="1">
      <alignment horizontal="right" vertical="center"/>
    </xf>
    <xf numFmtId="43" fontId="26" fillId="0" borderId="0" xfId="47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/>
    </xf>
    <xf numFmtId="43" fontId="28" fillId="0" borderId="0" xfId="47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1" fillId="0" borderId="0" xfId="96" applyAlignment="1">
      <alignment horizontal="center"/>
      <protection/>
    </xf>
    <xf numFmtId="43" fontId="26" fillId="0" borderId="0" xfId="47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43" fontId="25" fillId="0" borderId="0" xfId="47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right" vertical="center"/>
    </xf>
    <xf numFmtId="43" fontId="25" fillId="0" borderId="0" xfId="47" applyFont="1" applyFill="1" applyBorder="1" applyAlignment="1">
      <alignment horizontal="right" vertical="center"/>
    </xf>
    <xf numFmtId="43" fontId="20" fillId="0" borderId="0" xfId="47" applyFont="1" applyFill="1" applyBorder="1" applyAlignment="1">
      <alignment horizontal="right" vertical="center"/>
    </xf>
    <xf numFmtId="2" fontId="17" fillId="0" borderId="0" xfId="0" applyNumberFormat="1" applyFont="1" applyFill="1" applyBorder="1" applyAlignment="1">
      <alignment horizontal="left" vertical="center" wrapText="1"/>
    </xf>
    <xf numFmtId="0" fontId="11" fillId="0" borderId="0" xfId="96" applyFill="1" applyAlignment="1">
      <alignment horizontal="center" vertical="center"/>
      <protection/>
    </xf>
    <xf numFmtId="43" fontId="0" fillId="0" borderId="0" xfId="47" applyFont="1" applyFill="1" applyAlignment="1">
      <alignment vertical="center"/>
    </xf>
    <xf numFmtId="43" fontId="4" fillId="0" borderId="0" xfId="47" applyFont="1" applyFill="1" applyAlignment="1">
      <alignment/>
    </xf>
    <xf numFmtId="43" fontId="11" fillId="0" borderId="0" xfId="47" applyFont="1" applyFill="1" applyAlignment="1">
      <alignment horizontal="center" vertical="center"/>
    </xf>
    <xf numFmtId="2" fontId="29" fillId="0" borderId="0" xfId="0" applyNumberFormat="1" applyFont="1" applyFill="1" applyBorder="1" applyAlignment="1">
      <alignment horizontal="right" vertical="center"/>
    </xf>
    <xf numFmtId="0" fontId="4" fillId="0" borderId="0" xfId="59" applyFill="1" applyAlignment="1">
      <alignment vertical="center"/>
      <protection/>
    </xf>
    <xf numFmtId="43" fontId="26" fillId="0" borderId="0" xfId="47" applyFont="1" applyFill="1" applyAlignment="1">
      <alignment/>
    </xf>
    <xf numFmtId="43" fontId="28" fillId="0" borderId="0" xfId="47" applyFont="1" applyFill="1" applyAlignment="1">
      <alignment/>
    </xf>
    <xf numFmtId="43" fontId="0" fillId="0" borderId="0" xfId="47" applyFont="1" applyFill="1" applyAlignment="1">
      <alignment/>
    </xf>
    <xf numFmtId="43" fontId="26" fillId="0" borderId="0" xfId="47" applyFont="1" applyFill="1" applyBorder="1" applyAlignment="1">
      <alignment horizontal="center" vertical="center" wrapText="1"/>
    </xf>
    <xf numFmtId="0" fontId="4" fillId="0" borderId="0" xfId="59" applyAlignment="1">
      <alignment vertical="center" wrapText="1"/>
      <protection/>
    </xf>
    <xf numFmtId="43" fontId="26" fillId="0" borderId="0" xfId="47" applyFont="1" applyFill="1" applyAlignment="1">
      <alignment/>
    </xf>
    <xf numFmtId="0" fontId="30" fillId="0" borderId="0" xfId="59" applyFont="1" applyFill="1">
      <alignment/>
      <protection/>
    </xf>
    <xf numFmtId="41" fontId="5" fillId="0" borderId="0" xfId="60" applyFill="1" applyAlignment="1">
      <alignment horizontal="center" vertical="center"/>
      <protection/>
    </xf>
    <xf numFmtId="43" fontId="0" fillId="0" borderId="0" xfId="47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43" fontId="29" fillId="0" borderId="0" xfId="47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1" fontId="1" fillId="16" borderId="0" xfId="84" applyNumberFormat="1" applyAlignment="1">
      <alignment horizontal="center" vertical="center"/>
      <protection/>
    </xf>
    <xf numFmtId="43" fontId="1" fillId="16" borderId="0" xfId="47" applyFont="1" applyFill="1" applyAlignment="1">
      <alignment vertical="center"/>
    </xf>
    <xf numFmtId="166" fontId="1" fillId="16" borderId="0" xfId="84" applyNumberFormat="1" applyAlignment="1">
      <alignment vertical="center"/>
      <protection/>
    </xf>
    <xf numFmtId="1" fontId="0" fillId="0" borderId="0" xfId="0" applyNumberFormat="1" applyAlignment="1">
      <alignment horizontal="center" vertical="center"/>
    </xf>
    <xf numFmtId="43" fontId="0" fillId="0" borderId="0" xfId="47" applyFont="1" applyAlignment="1">
      <alignment vertical="center"/>
    </xf>
    <xf numFmtId="166" fontId="0" fillId="0" borderId="0" xfId="0" applyNumberFormat="1" applyAlignment="1">
      <alignment vertical="center"/>
    </xf>
    <xf numFmtId="1" fontId="7" fillId="16" borderId="7" xfId="92" applyNumberFormat="1" applyAlignment="1">
      <alignment horizontal="center" vertical="center"/>
      <protection/>
    </xf>
    <xf numFmtId="167" fontId="7" fillId="16" borderId="7" xfId="92" applyNumberFormat="1" applyAlignment="1">
      <alignment horizontal="center" vertical="center"/>
      <protection/>
    </xf>
    <xf numFmtId="1" fontId="4" fillId="0" borderId="0" xfId="59" applyNumberFormat="1" applyAlignment="1">
      <alignment horizontal="center"/>
      <protection/>
    </xf>
    <xf numFmtId="43" fontId="4" fillId="0" borderId="0" xfId="47" applyFont="1" applyAlignment="1">
      <alignment/>
    </xf>
    <xf numFmtId="166" fontId="4" fillId="0" borderId="0" xfId="59" applyNumberFormat="1">
      <alignment/>
      <protection/>
    </xf>
    <xf numFmtId="1" fontId="5" fillId="0" borderId="0" xfId="47" applyNumberFormat="1" applyFont="1" applyAlignment="1">
      <alignment horizontal="center"/>
    </xf>
    <xf numFmtId="43" fontId="5" fillId="0" borderId="0" xfId="47" applyFont="1" applyAlignment="1">
      <alignment horizontal="left"/>
    </xf>
    <xf numFmtId="43" fontId="11" fillId="0" borderId="0" xfId="47" applyFont="1" applyAlignment="1">
      <alignment horizontal="center"/>
    </xf>
    <xf numFmtId="43" fontId="0" fillId="0" borderId="0" xfId="47" applyFont="1" applyFill="1" applyAlignment="1">
      <alignment vertical="center"/>
    </xf>
    <xf numFmtId="43" fontId="5" fillId="0" borderId="0" xfId="47" applyFont="1" applyAlignment="1">
      <alignment wrapText="1"/>
    </xf>
    <xf numFmtId="1" fontId="0" fillId="0" borderId="0" xfId="47" applyNumberFormat="1" applyFont="1" applyAlignment="1">
      <alignment horizontal="center" vertical="center"/>
    </xf>
    <xf numFmtId="43" fontId="0" fillId="0" borderId="0" xfId="47" applyFont="1" applyAlignment="1">
      <alignment vertical="center" wrapText="1"/>
    </xf>
    <xf numFmtId="1" fontId="4" fillId="0" borderId="0" xfId="47" applyNumberFormat="1" applyFont="1" applyAlignment="1">
      <alignment horizontal="center"/>
    </xf>
    <xf numFmtId="1" fontId="25" fillId="0" borderId="0" xfId="47" applyNumberFormat="1" applyFont="1" applyAlignment="1">
      <alignment horizontal="center" vertical="center"/>
    </xf>
    <xf numFmtId="1" fontId="0" fillId="0" borderId="0" xfId="47" applyNumberFormat="1" applyFont="1" applyFill="1" applyAlignment="1">
      <alignment horizontal="center" vertical="center"/>
    </xf>
    <xf numFmtId="43" fontId="0" fillId="0" borderId="0" xfId="47" applyFont="1" applyFill="1" applyAlignment="1">
      <alignment vertical="center" wrapText="1"/>
    </xf>
    <xf numFmtId="43" fontId="0" fillId="0" borderId="0" xfId="47" applyFont="1" applyAlignment="1">
      <alignment vertical="center"/>
    </xf>
    <xf numFmtId="43" fontId="4" fillId="0" borderId="0" xfId="47" applyFont="1" applyAlignment="1">
      <alignment horizontal="left"/>
    </xf>
    <xf numFmtId="43" fontId="0" fillId="0" borderId="0" xfId="47" applyFont="1" applyAlignment="1">
      <alignment/>
    </xf>
    <xf numFmtId="43" fontId="0" fillId="0" borderId="0" xfId="47" applyFont="1" applyFill="1" applyAlignment="1">
      <alignment/>
    </xf>
    <xf numFmtId="43" fontId="5" fillId="0" borderId="0" xfId="47" applyFont="1" applyFill="1" applyAlignment="1">
      <alignment wrapText="1"/>
    </xf>
    <xf numFmtId="1" fontId="5" fillId="0" borderId="0" xfId="47" applyNumberFormat="1" applyFont="1" applyAlignment="1">
      <alignment horizontal="center" vertical="center"/>
    </xf>
    <xf numFmtId="43" fontId="17" fillId="0" borderId="0" xfId="47" applyFont="1" applyAlignment="1">
      <alignment vertical="center" wrapText="1"/>
    </xf>
    <xf numFmtId="43" fontId="17" fillId="0" borderId="0" xfId="47" applyFont="1" applyAlignment="1">
      <alignment vertical="center"/>
    </xf>
    <xf numFmtId="1" fontId="1" fillId="16" borderId="0" xfId="84" applyNumberFormat="1" applyAlignment="1">
      <alignment horizontal="left"/>
      <protection/>
    </xf>
    <xf numFmtId="43" fontId="1" fillId="16" borderId="0" xfId="47" applyFont="1" applyFill="1" applyAlignment="1">
      <alignment/>
    </xf>
    <xf numFmtId="166" fontId="1" fillId="16" borderId="0" xfId="84" applyNumberFormat="1">
      <alignment/>
      <protection/>
    </xf>
    <xf numFmtId="164" fontId="33" fillId="0" borderId="34" xfId="0" applyNumberFormat="1" applyFont="1" applyBorder="1" applyAlignment="1">
      <alignment/>
    </xf>
    <xf numFmtId="1" fontId="5" fillId="0" borderId="0" xfId="60" applyNumberFormat="1" applyAlignment="1">
      <alignment horizontal="center"/>
      <protection/>
    </xf>
    <xf numFmtId="1" fontId="34" fillId="0" borderId="0" xfId="60" applyNumberFormat="1" applyFont="1" applyAlignment="1">
      <alignment horizontal="center"/>
      <protection/>
    </xf>
    <xf numFmtId="1" fontId="25" fillId="0" borderId="0" xfId="0" applyNumberFormat="1" applyFont="1" applyAlignment="1">
      <alignment horizontal="center" vertical="center"/>
    </xf>
    <xf numFmtId="41" fontId="5" fillId="0" borderId="0" xfId="60" applyAlignment="1">
      <alignment horizontal="center" wrapText="1"/>
      <protection/>
    </xf>
    <xf numFmtId="41" fontId="5" fillId="0" borderId="0" xfId="60" applyAlignment="1">
      <alignment wrapText="1"/>
      <protection/>
    </xf>
    <xf numFmtId="41" fontId="35" fillId="0" borderId="0" xfId="60" applyFont="1" applyAlignment="1">
      <alignment wrapText="1"/>
      <protection/>
    </xf>
    <xf numFmtId="0" fontId="1" fillId="16" borderId="0" xfId="84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0" xfId="84" applyFont="1" applyFill="1" applyBorder="1" applyAlignment="1">
      <alignment horizontal="center" vertical="center" wrapText="1"/>
      <protection/>
    </xf>
    <xf numFmtId="164" fontId="7" fillId="16" borderId="40" xfId="84" applyNumberFormat="1" applyFont="1" applyBorder="1" applyAlignment="1">
      <alignment horizontal="center" vertical="center" wrapText="1"/>
      <protection/>
    </xf>
    <xf numFmtId="164" fontId="7" fillId="16" borderId="41" xfId="84" applyNumberFormat="1" applyFont="1" applyBorder="1" applyAlignment="1">
      <alignment horizontal="center" vertical="center" wrapText="1"/>
      <protection/>
    </xf>
    <xf numFmtId="164" fontId="7" fillId="0" borderId="0" xfId="8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43" fontId="37" fillId="0" borderId="0" xfId="47" applyFont="1" applyFill="1" applyAlignment="1">
      <alignment vertical="center"/>
    </xf>
    <xf numFmtId="0" fontId="4" fillId="0" borderId="0" xfId="59" applyAlignment="1">
      <alignment horizontal="left" vertical="center"/>
      <protection/>
    </xf>
    <xf numFmtId="41" fontId="5" fillId="0" borderId="0" xfId="60" applyAlignment="1">
      <alignment horizontal="left" vertical="center" wrapText="1"/>
      <protection/>
    </xf>
    <xf numFmtId="41" fontId="5" fillId="0" borderId="0" xfId="60" applyAlignment="1">
      <alignment horizontal="left" vertical="center"/>
      <protection/>
    </xf>
    <xf numFmtId="43" fontId="25" fillId="34" borderId="0" xfId="47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43" fontId="26" fillId="0" borderId="0" xfId="47" applyFon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4" fillId="0" borderId="0" xfId="59" applyBorder="1" applyAlignment="1">
      <alignment horizontal="center" vertical="center"/>
      <protection/>
    </xf>
    <xf numFmtId="0" fontId="4" fillId="0" borderId="0" xfId="59" applyBorder="1" applyAlignment="1">
      <alignment vertical="center"/>
      <protection/>
    </xf>
    <xf numFmtId="0" fontId="11" fillId="0" borderId="0" xfId="96" applyBorder="1" applyAlignment="1">
      <alignment horizontal="center" vertical="center"/>
      <protection/>
    </xf>
    <xf numFmtId="43" fontId="25" fillId="34" borderId="0" xfId="47" applyFont="1" applyFill="1" applyBorder="1" applyAlignment="1">
      <alignment horizontal="right" vertical="center"/>
    </xf>
    <xf numFmtId="0" fontId="4" fillId="0" borderId="0" xfId="59" applyAlignment="1">
      <alignment horizontal="left" vertical="center" wrapText="1"/>
      <protection/>
    </xf>
    <xf numFmtId="43" fontId="26" fillId="34" borderId="0" xfId="47" applyFont="1" applyFill="1" applyAlignment="1">
      <alignment vertical="center"/>
    </xf>
    <xf numFmtId="0" fontId="4" fillId="0" borderId="0" xfId="59" applyFill="1" applyAlignment="1">
      <alignment horizontal="center" vertical="center"/>
      <protection/>
    </xf>
    <xf numFmtId="0" fontId="4" fillId="0" borderId="0" xfId="59" applyFill="1" applyAlignment="1">
      <alignment horizontal="left" vertical="center"/>
      <protection/>
    </xf>
    <xf numFmtId="43" fontId="28" fillId="0" borderId="0" xfId="47" applyFont="1" applyFill="1" applyAlignment="1">
      <alignment vertical="center"/>
    </xf>
    <xf numFmtId="43" fontId="16" fillId="0" borderId="0" xfId="47" applyFont="1" applyFill="1" applyAlignment="1">
      <alignment vertical="center"/>
    </xf>
    <xf numFmtId="43" fontId="25" fillId="0" borderId="0" xfId="47" applyFont="1" applyFill="1" applyBorder="1" applyAlignment="1">
      <alignment vertical="center"/>
    </xf>
    <xf numFmtId="43" fontId="26" fillId="0" borderId="0" xfId="47" applyFont="1" applyFill="1" applyBorder="1" applyAlignment="1">
      <alignment vertical="center"/>
    </xf>
    <xf numFmtId="43" fontId="25" fillId="0" borderId="0" xfId="47" applyFont="1" applyFill="1" applyBorder="1" applyAlignment="1">
      <alignment vertical="center" wrapText="1"/>
    </xf>
    <xf numFmtId="43" fontId="0" fillId="0" borderId="0" xfId="47" applyFont="1" applyAlignment="1">
      <alignment/>
    </xf>
    <xf numFmtId="0" fontId="7" fillId="16" borderId="40" xfId="84" applyFont="1" applyBorder="1" applyAlignment="1">
      <alignment vertical="center" wrapText="1"/>
      <protection/>
    </xf>
    <xf numFmtId="0" fontId="7" fillId="16" borderId="41" xfId="84" applyFont="1" applyBorder="1" applyAlignment="1">
      <alignment vertical="center" wrapText="1"/>
      <protection/>
    </xf>
    <xf numFmtId="0" fontId="7" fillId="16" borderId="43" xfId="85" applyFont="1" applyBorder="1" applyAlignment="1">
      <alignment vertical="center" wrapText="1"/>
      <protection/>
    </xf>
    <xf numFmtId="0" fontId="7" fillId="16" borderId="44" xfId="85" applyFont="1" applyBorder="1" applyAlignment="1">
      <alignment vertical="center" wrapText="1"/>
      <protection/>
    </xf>
    <xf numFmtId="164" fontId="7" fillId="16" borderId="47" xfId="85" applyNumberFormat="1" applyFont="1" applyBorder="1" applyAlignment="1">
      <alignment horizontal="center" vertical="center" wrapText="1"/>
      <protection/>
    </xf>
    <xf numFmtId="0" fontId="2" fillId="16" borderId="0" xfId="69" applyFont="1" applyAlignment="1">
      <alignment vertical="center"/>
      <protection/>
    </xf>
    <xf numFmtId="0" fontId="2" fillId="16" borderId="0" xfId="69" applyFont="1" applyAlignment="1">
      <alignment horizontal="center" vertical="center"/>
      <protection/>
    </xf>
    <xf numFmtId="0" fontId="2" fillId="16" borderId="0" xfId="69" applyFont="1" applyAlignment="1">
      <alignment horizontal="center" vertical="center" wrapText="1"/>
      <protection/>
    </xf>
    <xf numFmtId="43" fontId="38" fillId="0" borderId="0" xfId="47" applyFont="1" applyFill="1" applyBorder="1" applyAlignment="1">
      <alignment horizontal="center" vertical="center"/>
    </xf>
    <xf numFmtId="0" fontId="4" fillId="0" borderId="0" xfId="59" applyFont="1" applyAlignment="1">
      <alignment vertical="center"/>
      <protection/>
    </xf>
    <xf numFmtId="43" fontId="26" fillId="0" borderId="0" xfId="47" applyFont="1" applyFill="1" applyBorder="1" applyAlignment="1">
      <alignment horizontal="right" vertical="center" wrapText="1"/>
    </xf>
    <xf numFmtId="43" fontId="23" fillId="29" borderId="0" xfId="47" applyFont="1" applyFill="1" applyAlignment="1">
      <alignment vertical="center"/>
    </xf>
    <xf numFmtId="43" fontId="25" fillId="0" borderId="0" xfId="47" applyFont="1" applyFill="1" applyBorder="1" applyAlignment="1">
      <alignment horizontal="right" vertical="center" wrapText="1"/>
    </xf>
    <xf numFmtId="0" fontId="4" fillId="0" borderId="0" xfId="59" applyFont="1">
      <alignment/>
      <protection/>
    </xf>
    <xf numFmtId="43" fontId="29" fillId="0" borderId="0" xfId="47" applyFont="1" applyFill="1" applyBorder="1" applyAlignment="1">
      <alignment horizontal="right" vertical="center"/>
    </xf>
    <xf numFmtId="0" fontId="4" fillId="0" borderId="0" xfId="59" applyAlignment="1">
      <alignment horizontal="left"/>
      <protection/>
    </xf>
    <xf numFmtId="43" fontId="29" fillId="0" borderId="0" xfId="47" applyFont="1" applyFill="1" applyBorder="1" applyAlignment="1">
      <alignment vertical="center"/>
    </xf>
    <xf numFmtId="2" fontId="25" fillId="0" borderId="0" xfId="47" applyNumberFormat="1" applyFont="1" applyFill="1" applyBorder="1" applyAlignment="1">
      <alignment horizontal="center" vertical="center"/>
    </xf>
    <xf numFmtId="43" fontId="8" fillId="0" borderId="0" xfId="47" applyFont="1" applyFill="1" applyBorder="1" applyAlignment="1">
      <alignment horizontal="center" vertical="center"/>
    </xf>
    <xf numFmtId="0" fontId="4" fillId="0" borderId="0" xfId="59" applyFont="1" applyFill="1">
      <alignment/>
      <protection/>
    </xf>
    <xf numFmtId="43" fontId="29" fillId="0" borderId="0" xfId="47" applyFont="1" applyFill="1" applyBorder="1" applyAlignment="1">
      <alignment horizontal="center" vertical="center" wrapText="1"/>
    </xf>
    <xf numFmtId="43" fontId="39" fillId="0" borderId="0" xfId="47" applyFont="1" applyFill="1" applyBorder="1" applyAlignment="1">
      <alignment horizontal="center" vertical="center"/>
    </xf>
    <xf numFmtId="43" fontId="40" fillId="16" borderId="0" xfId="47" applyFont="1" applyFill="1" applyAlignment="1">
      <alignment horizontal="center" vertical="center"/>
    </xf>
    <xf numFmtId="39" fontId="1" fillId="16" borderId="0" xfId="47" applyNumberFormat="1" applyFont="1" applyFill="1" applyAlignment="1">
      <alignment vertical="center" wrapText="1"/>
    </xf>
    <xf numFmtId="43" fontId="1" fillId="16" borderId="0" xfId="47" applyFont="1" applyFill="1" applyAlignment="1">
      <alignment horizontal="center"/>
    </xf>
    <xf numFmtId="43" fontId="41" fillId="16" borderId="0" xfId="47" applyFont="1" applyFill="1" applyAlignment="1">
      <alignment/>
    </xf>
    <xf numFmtId="43" fontId="40" fillId="16" borderId="0" xfId="47" applyFont="1" applyFill="1" applyAlignment="1">
      <alignment/>
    </xf>
    <xf numFmtId="43" fontId="31" fillId="0" borderId="0" xfId="47" applyFont="1" applyAlignment="1">
      <alignment wrapText="1"/>
    </xf>
    <xf numFmtId="43" fontId="31" fillId="0" borderId="0" xfId="47" applyFont="1" applyAlignment="1">
      <alignment horizontal="center" vertical="center" wrapText="1"/>
    </xf>
    <xf numFmtId="39" fontId="31" fillId="0" borderId="0" xfId="47" applyNumberFormat="1" applyFont="1" applyAlignment="1">
      <alignment vertical="center" wrapText="1"/>
    </xf>
    <xf numFmtId="43" fontId="42" fillId="0" borderId="0" xfId="47" applyFont="1" applyAlignment="1">
      <alignment horizontal="center" wrapText="1"/>
    </xf>
    <xf numFmtId="43" fontId="29" fillId="0" borderId="0" xfId="47" applyFont="1" applyAlignment="1">
      <alignment wrapText="1"/>
    </xf>
    <xf numFmtId="43" fontId="31" fillId="26" borderId="0" xfId="47" applyFont="1" applyFill="1" applyAlignment="1">
      <alignment wrapText="1"/>
    </xf>
    <xf numFmtId="43" fontId="31" fillId="0" borderId="0" xfId="47" applyFont="1" applyAlignment="1">
      <alignment horizontal="right" vertical="center" wrapText="1"/>
    </xf>
    <xf numFmtId="43" fontId="40" fillId="16" borderId="0" xfId="47" applyFont="1" applyFill="1" applyAlignment="1">
      <alignment horizontal="left" vertical="center" wrapText="1"/>
    </xf>
    <xf numFmtId="43" fontId="1" fillId="16" borderId="0" xfId="47" applyFont="1" applyFill="1" applyAlignment="1">
      <alignment horizontal="center" vertical="center"/>
    </xf>
    <xf numFmtId="43" fontId="41" fillId="16" borderId="0" xfId="47" applyFont="1" applyFill="1" applyAlignment="1">
      <alignment vertical="center"/>
    </xf>
    <xf numFmtId="43" fontId="40" fillId="16" borderId="0" xfId="47" applyFont="1" applyFill="1" applyAlignment="1">
      <alignment vertical="center"/>
    </xf>
    <xf numFmtId="43" fontId="31" fillId="0" borderId="0" xfId="47" applyFont="1" applyAlignment="1">
      <alignment vertical="center" wrapText="1"/>
    </xf>
    <xf numFmtId="43" fontId="31" fillId="0" borderId="0" xfId="47" applyFont="1" applyFill="1" applyAlignment="1">
      <alignment horizontal="right" wrapText="1"/>
    </xf>
    <xf numFmtId="43" fontId="40" fillId="0" borderId="0" xfId="47" applyFont="1" applyFill="1" applyAlignment="1">
      <alignment horizontal="center" vertical="center"/>
    </xf>
    <xf numFmtId="39" fontId="1" fillId="0" borderId="0" xfId="47" applyNumberFormat="1" applyFont="1" applyFill="1" applyAlignment="1">
      <alignment vertical="center" wrapText="1"/>
    </xf>
    <xf numFmtId="43" fontId="1" fillId="0" borderId="0" xfId="47" applyFont="1" applyFill="1" applyAlignment="1">
      <alignment horizontal="center"/>
    </xf>
    <xf numFmtId="43" fontId="41" fillId="0" borderId="0" xfId="47" applyFont="1" applyFill="1" applyAlignment="1">
      <alignment/>
    </xf>
    <xf numFmtId="43" fontId="40" fillId="0" borderId="0" xfId="47" applyFont="1" applyFill="1" applyAlignment="1">
      <alignment/>
    </xf>
    <xf numFmtId="43" fontId="31" fillId="0" borderId="0" xfId="47" applyFont="1" applyFill="1" applyAlignment="1">
      <alignment wrapText="1"/>
    </xf>
    <xf numFmtId="43" fontId="7" fillId="16" borderId="28" xfId="47" applyFont="1" applyFill="1" applyBorder="1" applyAlignment="1">
      <alignment horizontal="center" vertical="center"/>
    </xf>
    <xf numFmtId="39" fontId="7" fillId="16" borderId="28" xfId="47" applyNumberFormat="1" applyFont="1" applyFill="1" applyBorder="1" applyAlignment="1">
      <alignment horizontal="center" vertical="center" wrapText="1"/>
    </xf>
    <xf numFmtId="43" fontId="31" fillId="0" borderId="0" xfId="47" applyFont="1" applyFill="1" applyBorder="1" applyAlignment="1">
      <alignment wrapText="1"/>
    </xf>
    <xf numFmtId="0" fontId="8" fillId="32" borderId="0" xfId="90" applyAlignment="1">
      <alignment horizontal="center"/>
      <protection/>
    </xf>
    <xf numFmtId="0" fontId="8" fillId="32" borderId="0" xfId="90" applyAlignment="1">
      <alignment wrapText="1"/>
      <protection/>
    </xf>
    <xf numFmtId="0" fontId="8" fillId="32" borderId="0" xfId="90">
      <alignment/>
      <protection/>
    </xf>
    <xf numFmtId="0" fontId="8" fillId="20" borderId="0" xfId="91" applyAlignment="1">
      <alignment horizontal="center"/>
      <protection/>
    </xf>
    <xf numFmtId="0" fontId="8" fillId="20" borderId="0" xfId="91" applyAlignment="1">
      <alignment horizontal="left" wrapText="1"/>
      <protection/>
    </xf>
    <xf numFmtId="0" fontId="8" fillId="20" borderId="0" xfId="91">
      <alignment horizontal="center"/>
      <protection/>
    </xf>
    <xf numFmtId="0" fontId="43" fillId="0" borderId="0" xfId="61" applyAlignment="1">
      <alignment horizontal="center"/>
      <protection/>
    </xf>
    <xf numFmtId="0" fontId="43" fillId="0" borderId="0" xfId="61" applyAlignment="1">
      <alignment wrapText="1"/>
      <protection/>
    </xf>
    <xf numFmtId="43" fontId="11" fillId="0" borderId="29" xfId="47" applyFont="1" applyFill="1" applyBorder="1" applyAlignment="1">
      <alignment horizontal="center"/>
    </xf>
    <xf numFmtId="43" fontId="7" fillId="23" borderId="48" xfId="79" applyNumberFormat="1" applyBorder="1">
      <alignment/>
      <protection/>
    </xf>
    <xf numFmtId="43" fontId="0" fillId="0" borderId="29" xfId="47" applyFont="1" applyFill="1" applyBorder="1" applyAlignment="1">
      <alignment horizontal="center" vertical="center" wrapText="1"/>
    </xf>
    <xf numFmtId="43" fontId="0" fillId="0" borderId="25" xfId="47" applyFont="1" applyFill="1" applyBorder="1" applyAlignment="1">
      <alignment horizontal="center" vertical="center" wrapText="1"/>
    </xf>
    <xf numFmtId="43" fontId="0" fillId="0" borderId="29" xfId="47" applyFont="1" applyFill="1" applyBorder="1" applyAlignment="1">
      <alignment horizontal="center" vertical="center"/>
    </xf>
    <xf numFmtId="168" fontId="7" fillId="23" borderId="48" xfId="79" applyNumberFormat="1" applyBorder="1">
      <alignment/>
      <protection/>
    </xf>
    <xf numFmtId="43" fontId="42" fillId="0" borderId="29" xfId="47" applyFont="1" applyFill="1" applyBorder="1" applyAlignment="1">
      <alignment horizontal="center" vertical="center" wrapText="1"/>
    </xf>
    <xf numFmtId="43" fontId="20" fillId="0" borderId="29" xfId="47" applyFont="1" applyFill="1" applyBorder="1" applyAlignment="1">
      <alignment horizontal="center" vertical="center" wrapText="1"/>
    </xf>
    <xf numFmtId="43" fontId="8" fillId="0" borderId="25" xfId="47" applyFont="1" applyFill="1" applyBorder="1" applyAlignment="1">
      <alignment horizontal="center" vertical="center" wrapText="1"/>
    </xf>
    <xf numFmtId="43" fontId="8" fillId="0" borderId="29" xfId="47" applyFont="1" applyFill="1" applyBorder="1" applyAlignment="1">
      <alignment horizontal="center" vertical="center" wrapText="1"/>
    </xf>
    <xf numFmtId="43" fontId="42" fillId="0" borderId="0" xfId="47" applyFont="1" applyFill="1" applyBorder="1" applyAlignment="1">
      <alignment wrapText="1"/>
    </xf>
    <xf numFmtId="43" fontId="0" fillId="7" borderId="0" xfId="47" applyFont="1" applyFill="1" applyAlignment="1">
      <alignment horizontal="center"/>
    </xf>
    <xf numFmtId="43" fontId="0" fillId="7" borderId="0" xfId="47" applyFont="1" applyFill="1" applyAlignment="1">
      <alignment wrapText="1"/>
    </xf>
    <xf numFmtId="43" fontId="0" fillId="7" borderId="0" xfId="47" applyFont="1" applyFill="1" applyAlignment="1">
      <alignment/>
    </xf>
    <xf numFmtId="43" fontId="0" fillId="0" borderId="0" xfId="47" applyFont="1" applyFill="1" applyBorder="1" applyAlignment="1">
      <alignment horizontal="center" vertical="center" wrapText="1"/>
    </xf>
    <xf numFmtId="39" fontId="16" fillId="0" borderId="0" xfId="47" applyNumberFormat="1" applyFont="1" applyFill="1" applyBorder="1" applyAlignment="1">
      <alignment horizontal="center" vertical="center" wrapText="1"/>
    </xf>
    <xf numFmtId="43" fontId="11" fillId="0" borderId="0" xfId="47" applyFont="1" applyFill="1" applyBorder="1" applyAlignment="1">
      <alignment horizontal="center"/>
    </xf>
    <xf numFmtId="43" fontId="8" fillId="0" borderId="0" xfId="47" applyFont="1" applyFill="1" applyBorder="1" applyAlignment="1">
      <alignment horizontal="right" vertical="center" wrapText="1"/>
    </xf>
    <xf numFmtId="43" fontId="26" fillId="0" borderId="0" xfId="47" applyFont="1" applyFill="1" applyBorder="1" applyAlignment="1">
      <alignment horizontal="center" wrapText="1"/>
    </xf>
    <xf numFmtId="43" fontId="29" fillId="0" borderId="0" xfId="47" applyFont="1" applyFill="1" applyBorder="1" applyAlignment="1">
      <alignment wrapText="1"/>
    </xf>
    <xf numFmtId="43" fontId="8" fillId="0" borderId="0" xfId="47" applyFont="1" applyFill="1" applyBorder="1" applyAlignment="1">
      <alignment horizontal="right" vertical="center"/>
    </xf>
    <xf numFmtId="43" fontId="29" fillId="0" borderId="0" xfId="47" applyFont="1" applyFill="1" applyBorder="1" applyAlignment="1">
      <alignment/>
    </xf>
    <xf numFmtId="43" fontId="44" fillId="0" borderId="0" xfId="47" applyFont="1" applyAlignment="1">
      <alignment/>
    </xf>
    <xf numFmtId="43" fontId="44" fillId="0" borderId="29" xfId="47" applyFont="1" applyBorder="1" applyAlignment="1">
      <alignment horizontal="center"/>
    </xf>
    <xf numFmtId="43" fontId="43" fillId="0" borderId="29" xfId="47" applyFont="1" applyBorder="1" applyAlignment="1">
      <alignment/>
    </xf>
    <xf numFmtId="43" fontId="44" fillId="0" borderId="29" xfId="47" applyFont="1" applyBorder="1" applyAlignment="1">
      <alignment/>
    </xf>
    <xf numFmtId="43" fontId="44" fillId="0" borderId="25" xfId="47" applyFont="1" applyBorder="1" applyAlignment="1">
      <alignment/>
    </xf>
    <xf numFmtId="43" fontId="45" fillId="0" borderId="0" xfId="47" applyFont="1" applyFill="1" applyBorder="1" applyAlignment="1">
      <alignment wrapText="1"/>
    </xf>
    <xf numFmtId="0" fontId="43" fillId="34" borderId="0" xfId="61" applyFill="1" applyAlignment="1">
      <alignment wrapText="1"/>
      <protection/>
    </xf>
    <xf numFmtId="43" fontId="46" fillId="0" borderId="29" xfId="47" applyFont="1" applyFill="1" applyBorder="1" applyAlignment="1">
      <alignment horizontal="center" vertical="center" wrapText="1"/>
    </xf>
    <xf numFmtId="43" fontId="46" fillId="0" borderId="25" xfId="47" applyFont="1" applyFill="1" applyBorder="1" applyAlignment="1">
      <alignment horizontal="center" vertical="center" wrapText="1"/>
    </xf>
    <xf numFmtId="43" fontId="46" fillId="0" borderId="29" xfId="47" applyFont="1" applyFill="1" applyBorder="1" applyAlignment="1">
      <alignment horizontal="center" vertical="center"/>
    </xf>
    <xf numFmtId="43" fontId="0" fillId="0" borderId="29" xfId="47" applyFont="1" applyFill="1" applyBorder="1" applyAlignment="1">
      <alignment horizontal="center" wrapText="1"/>
    </xf>
    <xf numFmtId="0" fontId="43" fillId="0" borderId="0" xfId="61" applyFill="1" applyAlignment="1">
      <alignment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43" fillId="0" borderId="29" xfId="61" applyBorder="1" applyAlignment="1">
      <alignment horizontal="center" vertical="center"/>
      <protection/>
    </xf>
    <xf numFmtId="0" fontId="43" fillId="0" borderId="29" xfId="61" applyBorder="1" applyAlignment="1">
      <alignment vertical="center" wrapText="1"/>
      <protection/>
    </xf>
    <xf numFmtId="43" fontId="47" fillId="0" borderId="0" xfId="47" applyFont="1" applyFill="1" applyBorder="1" applyAlignment="1">
      <alignment wrapText="1"/>
    </xf>
    <xf numFmtId="43" fontId="7" fillId="28" borderId="7" xfId="74" applyAlignment="1">
      <alignment horizontal="center"/>
      <protection/>
    </xf>
    <xf numFmtId="39" fontId="7" fillId="28" borderId="7" xfId="74" applyNumberFormat="1" applyAlignment="1">
      <alignment horizontal="left" wrapText="1"/>
      <protection/>
    </xf>
    <xf numFmtId="43" fontId="17" fillId="0" borderId="0" xfId="47" applyFont="1" applyFill="1" applyBorder="1" applyAlignment="1">
      <alignment horizontal="center" vertical="center" wrapText="1"/>
    </xf>
    <xf numFmtId="43" fontId="48" fillId="0" borderId="0" xfId="47" applyFont="1" applyFill="1" applyBorder="1" applyAlignment="1">
      <alignment horizontal="center" vertical="center" wrapText="1"/>
    </xf>
    <xf numFmtId="43" fontId="48" fillId="0" borderId="0" xfId="47" applyFont="1" applyFill="1" applyBorder="1" applyAlignment="1">
      <alignment horizontal="center" vertical="center"/>
    </xf>
    <xf numFmtId="43" fontId="31" fillId="0" borderId="0" xfId="47" applyFont="1" applyFill="1" applyBorder="1" applyAlignment="1">
      <alignment/>
    </xf>
    <xf numFmtId="43" fontId="31" fillId="0" borderId="0" xfId="47" applyFont="1" applyFill="1" applyBorder="1" applyAlignment="1">
      <alignment horizontal="center" wrapText="1"/>
    </xf>
    <xf numFmtId="39" fontId="49" fillId="0" borderId="0" xfId="47" applyNumberFormat="1" applyFont="1" applyFill="1" applyBorder="1" applyAlignment="1">
      <alignment horizontal="center" vertical="center" wrapText="1"/>
    </xf>
    <xf numFmtId="43" fontId="0" fillId="0" borderId="0" xfId="47" applyFont="1" applyFill="1" applyBorder="1" applyAlignment="1">
      <alignment horizontal="center" wrapText="1"/>
    </xf>
    <xf numFmtId="43" fontId="26" fillId="0" borderId="0" xfId="47" applyFont="1" applyFill="1" applyBorder="1" applyAlignment="1">
      <alignment horizontal="center"/>
    </xf>
    <xf numFmtId="43" fontId="29" fillId="0" borderId="0" xfId="47" applyFont="1" applyFill="1" applyBorder="1" applyAlignment="1">
      <alignment horizontal="center" wrapText="1"/>
    </xf>
    <xf numFmtId="43" fontId="31" fillId="0" borderId="0" xfId="47" applyFont="1" applyFill="1" applyBorder="1" applyAlignment="1">
      <alignment horizontal="center"/>
    </xf>
    <xf numFmtId="43" fontId="31" fillId="0" borderId="0" xfId="17" applyNumberFormat="1" applyFill="1" applyBorder="1" applyAlignment="1">
      <alignment horizontal="center" vertical="center" wrapText="1"/>
    </xf>
    <xf numFmtId="39" fontId="31" fillId="0" borderId="0" xfId="17" applyNumberFormat="1" applyFill="1" applyBorder="1" applyAlignment="1">
      <alignment horizontal="left" vertical="center" wrapText="1"/>
    </xf>
    <xf numFmtId="43" fontId="31" fillId="0" borderId="0" xfId="17" applyNumberFormat="1" applyFill="1" applyBorder="1" applyAlignment="1">
      <alignment horizontal="center"/>
    </xf>
    <xf numFmtId="43" fontId="42" fillId="0" borderId="0" xfId="17" applyNumberFormat="1" applyFont="1" applyFill="1" applyBorder="1" applyAlignment="1">
      <alignment horizontal="center" vertical="center" wrapText="1"/>
    </xf>
    <xf numFmtId="43" fontId="31" fillId="0" borderId="0" xfId="16" applyNumberFormat="1" applyFill="1" applyBorder="1" applyAlignment="1">
      <alignment horizontal="center" vertical="center" wrapText="1"/>
    </xf>
    <xf numFmtId="39" fontId="31" fillId="0" borderId="0" xfId="16" applyNumberFormat="1" applyFill="1" applyBorder="1" applyAlignment="1">
      <alignment horizontal="left" vertical="center" wrapText="1"/>
    </xf>
    <xf numFmtId="43" fontId="31" fillId="0" borderId="0" xfId="16" applyNumberFormat="1" applyFill="1" applyBorder="1" applyAlignment="1">
      <alignment horizontal="center"/>
    </xf>
    <xf numFmtId="43" fontId="42" fillId="0" borderId="0" xfId="16" applyNumberFormat="1" applyFont="1" applyFill="1" applyBorder="1" applyAlignment="1">
      <alignment horizontal="center" vertical="center" wrapText="1"/>
    </xf>
    <xf numFmtId="43" fontId="31" fillId="0" borderId="0" xfId="16" applyNumberFormat="1" applyFill="1" applyBorder="1" applyAlignment="1">
      <alignment wrapText="1"/>
    </xf>
    <xf numFmtId="43" fontId="31" fillId="0" borderId="0" xfId="16" applyNumberFormat="1" applyFill="1" applyBorder="1" applyAlignment="1">
      <alignment horizontal="center" vertical="center"/>
    </xf>
    <xf numFmtId="43" fontId="31" fillId="0" borderId="0" xfId="16" applyNumberFormat="1" applyFill="1" applyBorder="1" applyAlignment="1">
      <alignment/>
    </xf>
    <xf numFmtId="43" fontId="11" fillId="0" borderId="24" xfId="47" applyFont="1" applyFill="1" applyBorder="1" applyAlignment="1">
      <alignment horizontal="center"/>
    </xf>
    <xf numFmtId="43" fontId="7" fillId="0" borderId="0" xfId="79" applyNumberFormat="1" applyFill="1" applyBorder="1">
      <alignment/>
      <protection/>
    </xf>
    <xf numFmtId="39" fontId="0" fillId="0" borderId="29" xfId="47" applyNumberFormat="1" applyFont="1" applyFill="1" applyBorder="1" applyAlignment="1">
      <alignment vertical="center" wrapText="1"/>
    </xf>
    <xf numFmtId="43" fontId="7" fillId="23" borderId="18" xfId="79" applyNumberFormat="1">
      <alignment/>
      <protection/>
    </xf>
    <xf numFmtId="39" fontId="31" fillId="0" borderId="0" xfId="17" applyNumberFormat="1" applyFont="1" applyFill="1" applyBorder="1" applyAlignment="1">
      <alignment horizontal="left" vertical="center" wrapText="1"/>
    </xf>
    <xf numFmtId="43" fontId="31" fillId="0" borderId="0" xfId="17" applyNumberFormat="1" applyFill="1" applyBorder="1" applyAlignment="1">
      <alignment/>
    </xf>
    <xf numFmtId="43" fontId="31" fillId="0" borderId="29" xfId="17" applyNumberFormat="1" applyFill="1" applyBorder="1" applyAlignment="1">
      <alignment horizontal="center" vertical="center" wrapText="1"/>
    </xf>
    <xf numFmtId="39" fontId="31" fillId="0" borderId="29" xfId="17" applyNumberFormat="1" applyFont="1" applyFill="1" applyBorder="1" applyAlignment="1">
      <alignment horizontal="left" vertical="center" wrapText="1"/>
    </xf>
    <xf numFmtId="43" fontId="31" fillId="0" borderId="29" xfId="17" applyNumberFormat="1" applyFill="1" applyBorder="1" applyAlignment="1">
      <alignment horizontal="center"/>
    </xf>
    <xf numFmtId="43" fontId="42" fillId="0" borderId="29" xfId="17" applyNumberFormat="1" applyFont="1" applyFill="1" applyBorder="1" applyAlignment="1">
      <alignment horizontal="center" vertical="center" wrapText="1"/>
    </xf>
    <xf numFmtId="43" fontId="31" fillId="0" borderId="29" xfId="17" applyNumberFormat="1" applyFill="1" applyBorder="1" applyAlignment="1">
      <alignment/>
    </xf>
    <xf numFmtId="0" fontId="43" fillId="34" borderId="29" xfId="61" applyFill="1" applyBorder="1" applyAlignment="1">
      <alignment vertical="center" wrapText="1"/>
      <protection/>
    </xf>
    <xf numFmtId="43" fontId="31" fillId="0" borderId="29" xfId="47" applyFont="1" applyFill="1" applyBorder="1" applyAlignment="1">
      <alignment/>
    </xf>
    <xf numFmtId="39" fontId="8" fillId="0" borderId="29" xfId="47" applyNumberFormat="1" applyFont="1" applyFill="1" applyBorder="1" applyAlignment="1">
      <alignment vertical="center" wrapText="1"/>
    </xf>
    <xf numFmtId="43" fontId="31" fillId="0" borderId="29" xfId="47" applyFont="1" applyFill="1" applyBorder="1" applyAlignment="1">
      <alignment horizontal="center" vertical="center" wrapText="1"/>
    </xf>
    <xf numFmtId="43" fontId="0" fillId="0" borderId="0" xfId="47" applyFont="1" applyFill="1" applyAlignment="1">
      <alignment horizontal="center"/>
    </xf>
    <xf numFmtId="43" fontId="0" fillId="0" borderId="0" xfId="47" applyFont="1" applyFill="1" applyAlignment="1">
      <alignment wrapText="1"/>
    </xf>
    <xf numFmtId="43" fontId="0" fillId="0" borderId="0" xfId="47" applyFont="1" applyFill="1" applyAlignment="1">
      <alignment/>
    </xf>
    <xf numFmtId="43" fontId="8" fillId="0" borderId="0" xfId="47" applyFont="1" applyFill="1" applyBorder="1" applyAlignment="1">
      <alignment wrapText="1"/>
    </xf>
    <xf numFmtId="43" fontId="50" fillId="0" borderId="0" xfId="47" applyFont="1" applyFill="1" applyBorder="1" applyAlignment="1">
      <alignment wrapText="1"/>
    </xf>
    <xf numFmtId="39" fontId="0" fillId="0" borderId="29" xfId="47" applyNumberFormat="1" applyFont="1" applyFill="1" applyBorder="1" applyAlignment="1">
      <alignment horizontal="left" vertical="center" wrapText="1"/>
    </xf>
    <xf numFmtId="39" fontId="31" fillId="0" borderId="0" xfId="16" applyNumberFormat="1" applyFont="1" applyFill="1" applyBorder="1" applyAlignment="1">
      <alignment horizontal="left" vertical="center" wrapText="1"/>
    </xf>
    <xf numFmtId="43" fontId="51" fillId="0" borderId="29" xfId="47" applyFont="1" applyFill="1" applyBorder="1" applyAlignment="1">
      <alignment horizontal="center" vertical="center" wrapText="1"/>
    </xf>
    <xf numFmtId="43" fontId="0" fillId="0" borderId="29" xfId="47" applyFont="1" applyFill="1" applyBorder="1" applyAlignment="1">
      <alignment vertical="center" wrapText="1"/>
    </xf>
    <xf numFmtId="43" fontId="8" fillId="0" borderId="29" xfId="47" applyFont="1" applyFill="1" applyBorder="1" applyAlignment="1">
      <alignment vertical="center" wrapText="1"/>
    </xf>
    <xf numFmtId="43" fontId="31" fillId="0" borderId="29" xfId="47" applyFont="1" applyFill="1" applyBorder="1" applyAlignment="1">
      <alignment wrapText="1"/>
    </xf>
    <xf numFmtId="43" fontId="17" fillId="0" borderId="29" xfId="47" applyFont="1" applyFill="1" applyBorder="1" applyAlignment="1">
      <alignment horizontal="center" vertical="center" wrapText="1"/>
    </xf>
    <xf numFmtId="39" fontId="17" fillId="0" borderId="29" xfId="47" applyNumberFormat="1" applyFont="1" applyFill="1" applyBorder="1" applyAlignment="1">
      <alignment vertical="center" wrapText="1"/>
    </xf>
    <xf numFmtId="43" fontId="17" fillId="0" borderId="29" xfId="47" applyFont="1" applyFill="1" applyBorder="1" applyAlignment="1">
      <alignment horizontal="center" wrapText="1"/>
    </xf>
    <xf numFmtId="43" fontId="0" fillId="0" borderId="29" xfId="47" applyFont="1" applyFill="1" applyBorder="1" applyAlignment="1">
      <alignment wrapText="1"/>
    </xf>
    <xf numFmtId="165" fontId="52" fillId="18" borderId="12" xfId="71" applyNumberFormat="1" applyFont="1" applyFill="1" applyAlignment="1">
      <alignment horizontal="center" vertical="center" wrapText="1"/>
      <protection/>
    </xf>
    <xf numFmtId="39" fontId="52" fillId="18" borderId="12" xfId="71" applyNumberFormat="1" applyFont="1" applyFill="1" applyAlignment="1">
      <alignment horizontal="left" vertical="center" wrapText="1"/>
      <protection/>
    </xf>
    <xf numFmtId="43" fontId="52" fillId="18" borderId="12" xfId="71" applyNumberFormat="1" applyFont="1" applyFill="1" applyAlignment="1">
      <alignment horizontal="left"/>
      <protection/>
    </xf>
    <xf numFmtId="43" fontId="7" fillId="18" borderId="12" xfId="71" applyNumberFormat="1" applyFont="1" applyFill="1" applyAlignment="1">
      <alignment horizontal="center" vertical="center" wrapText="1"/>
      <protection/>
    </xf>
    <xf numFmtId="43" fontId="52" fillId="18" borderId="12" xfId="71" applyNumberFormat="1" applyFont="1" applyFill="1" applyAlignment="1">
      <alignment horizontal="center" vertical="center" wrapText="1"/>
      <protection/>
    </xf>
    <xf numFmtId="43" fontId="31" fillId="0" borderId="0" xfId="47" applyFont="1" applyFill="1" applyBorder="1" applyAlignment="1">
      <alignment horizontal="center" vertical="center" wrapText="1"/>
    </xf>
    <xf numFmtId="39" fontId="31" fillId="0" borderId="0" xfId="47" applyNumberFormat="1" applyFont="1" applyFill="1" applyBorder="1" applyAlignment="1">
      <alignment vertical="center" wrapText="1"/>
    </xf>
    <xf numFmtId="43" fontId="42" fillId="0" borderId="0" xfId="47" applyFont="1" applyFill="1" applyBorder="1" applyAlignment="1">
      <alignment horizontal="center" wrapText="1"/>
    </xf>
    <xf numFmtId="43" fontId="53" fillId="0" borderId="0" xfId="47" applyFont="1" applyFill="1" applyBorder="1" applyAlignment="1">
      <alignment horizontal="center" vertical="center" wrapText="1"/>
    </xf>
    <xf numFmtId="43" fontId="54" fillId="0" borderId="0" xfId="47" applyFont="1" applyFill="1" applyBorder="1" applyAlignment="1">
      <alignment horizontal="center" vertical="center" wrapText="1"/>
    </xf>
    <xf numFmtId="39" fontId="54" fillId="0" borderId="0" xfId="47" applyNumberFormat="1" applyFont="1" applyFill="1" applyBorder="1" applyAlignment="1">
      <alignment vertical="center" wrapText="1"/>
    </xf>
    <xf numFmtId="43" fontId="11" fillId="0" borderId="0" xfId="47" applyFont="1" applyFill="1" applyBorder="1" applyAlignment="1">
      <alignment horizontal="center"/>
    </xf>
    <xf numFmtId="43" fontId="20" fillId="0" borderId="0" xfId="47" applyFont="1" applyFill="1" applyBorder="1" applyAlignment="1">
      <alignment horizontal="center" wrapText="1"/>
    </xf>
    <xf numFmtId="39" fontId="29" fillId="0" borderId="0" xfId="47" applyNumberFormat="1" applyFont="1" applyFill="1" applyBorder="1" applyAlignment="1">
      <alignment vertical="center" wrapText="1"/>
    </xf>
    <xf numFmtId="10" fontId="29" fillId="0" borderId="0" xfId="47" applyNumberFormat="1" applyFont="1" applyFill="1" applyBorder="1" applyAlignment="1">
      <alignment wrapText="1"/>
    </xf>
    <xf numFmtId="165" fontId="54" fillId="0" borderId="12" xfId="47" applyNumberFormat="1" applyFont="1" applyFill="1" applyBorder="1" applyAlignment="1">
      <alignment vertical="center" wrapText="1"/>
    </xf>
    <xf numFmtId="39" fontId="54" fillId="0" borderId="12" xfId="47" applyNumberFormat="1" applyFont="1" applyFill="1" applyBorder="1" applyAlignment="1">
      <alignment vertical="center" wrapText="1"/>
    </xf>
    <xf numFmtId="43" fontId="11" fillId="0" borderId="12" xfId="47" applyFont="1" applyFill="1" applyBorder="1" applyAlignment="1">
      <alignment horizontal="center"/>
    </xf>
    <xf numFmtId="43" fontId="20" fillId="0" borderId="12" xfId="47" applyFont="1" applyFill="1" applyBorder="1" applyAlignment="1">
      <alignment horizontal="center" wrapText="1"/>
    </xf>
    <xf numFmtId="43" fontId="29" fillId="0" borderId="12" xfId="47" applyFont="1" applyFill="1" applyBorder="1" applyAlignment="1">
      <alignment wrapText="1"/>
    </xf>
    <xf numFmtId="43" fontId="54" fillId="0" borderId="12" xfId="47" applyFont="1" applyFill="1" applyBorder="1" applyAlignment="1">
      <alignment wrapText="1"/>
    </xf>
    <xf numFmtId="0" fontId="7" fillId="18" borderId="0" xfId="0" applyFont="1" applyFill="1" applyAlignment="1">
      <alignment/>
    </xf>
    <xf numFmtId="0" fontId="7" fillId="18" borderId="0" xfId="96" applyFont="1" applyFill="1">
      <alignment/>
      <protection/>
    </xf>
    <xf numFmtId="43" fontId="7" fillId="18" borderId="0" xfId="0" applyNumberFormat="1" applyFont="1" applyFill="1" applyAlignment="1">
      <alignment/>
    </xf>
    <xf numFmtId="0" fontId="17" fillId="0" borderId="0" xfId="0" applyFont="1" applyAlignment="1">
      <alignment/>
    </xf>
    <xf numFmtId="2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23" fillId="34" borderId="0" xfId="47" applyFont="1" applyFill="1" applyAlignment="1">
      <alignment vertical="center"/>
    </xf>
    <xf numFmtId="2" fontId="46" fillId="0" borderId="0" xfId="0" applyNumberFormat="1" applyFont="1" applyFill="1" applyBorder="1" applyAlignment="1">
      <alignment horizontal="right" vertical="center"/>
    </xf>
    <xf numFmtId="41" fontId="46" fillId="0" borderId="0" xfId="60" applyFont="1" applyAlignment="1">
      <alignment horizontal="center" vertical="center"/>
      <protection/>
    </xf>
    <xf numFmtId="0" fontId="46" fillId="0" borderId="0" xfId="0" applyFont="1" applyFill="1" applyAlignment="1">
      <alignment/>
    </xf>
    <xf numFmtId="0" fontId="46" fillId="0" borderId="0" xfId="96" applyFont="1" applyAlignment="1">
      <alignment horizontal="center" vertical="center"/>
      <protection/>
    </xf>
    <xf numFmtId="43" fontId="28" fillId="0" borderId="0" xfId="47" applyFont="1" applyFill="1" applyBorder="1" applyAlignment="1">
      <alignment horizontal="right" vertical="center"/>
    </xf>
    <xf numFmtId="43" fontId="23" fillId="4" borderId="0" xfId="47" applyFont="1" applyFill="1" applyAlignment="1">
      <alignment vertical="center"/>
    </xf>
    <xf numFmtId="43" fontId="2" fillId="16" borderId="0" xfId="85" applyNumberFormat="1">
      <alignment/>
      <protection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 horizontal="centerContinuous" wrapText="1"/>
    </xf>
    <xf numFmtId="0" fontId="0" fillId="0" borderId="0" xfId="0" applyBorder="1" applyAlignment="1">
      <alignment horizontal="lef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56" fillId="0" borderId="0" xfId="0" applyFont="1" applyBorder="1" applyAlignment="1">
      <alignment horizontal="center"/>
    </xf>
    <xf numFmtId="0" fontId="59" fillId="0" borderId="0" xfId="97" applyFont="1">
      <alignment vertical="center" wrapText="1"/>
      <protection/>
    </xf>
    <xf numFmtId="0" fontId="60" fillId="0" borderId="0" xfId="97" applyFont="1" applyAlignment="1">
      <alignment horizontal="left"/>
      <protection/>
    </xf>
    <xf numFmtId="193" fontId="46" fillId="0" borderId="29" xfId="47" applyNumberFormat="1" applyFont="1" applyFill="1" applyBorder="1" applyAlignment="1">
      <alignment horizontal="center" vertical="center" wrapText="1"/>
    </xf>
    <xf numFmtId="193" fontId="46" fillId="0" borderId="29" xfId="47" applyNumberFormat="1" applyFont="1" applyFill="1" applyBorder="1" applyAlignment="1">
      <alignment horizontal="center" vertical="center"/>
    </xf>
    <xf numFmtId="0" fontId="43" fillId="0" borderId="0" xfId="61" applyFont="1" applyAlignment="1">
      <alignment horizontal="center"/>
      <protection/>
    </xf>
    <xf numFmtId="0" fontId="43" fillId="34" borderId="0" xfId="61" applyFont="1" applyFill="1" applyAlignment="1">
      <alignment wrapText="1"/>
      <protection/>
    </xf>
    <xf numFmtId="43" fontId="7" fillId="23" borderId="48" xfId="79" applyNumberFormat="1" applyFont="1" applyBorder="1">
      <alignment/>
      <protection/>
    </xf>
    <xf numFmtId="17" fontId="7" fillId="16" borderId="35" xfId="92" applyNumberFormat="1" applyBorder="1">
      <alignment horizontal="center" vertical="center"/>
      <protection/>
    </xf>
    <xf numFmtId="17" fontId="7" fillId="0" borderId="0" xfId="92" applyNumberFormat="1" applyFill="1" applyBorder="1">
      <alignment horizontal="center" vertical="center"/>
      <protection/>
    </xf>
    <xf numFmtId="0" fontId="78" fillId="35" borderId="7" xfId="0" applyFont="1" applyFill="1" applyBorder="1" applyAlignment="1">
      <alignment wrapText="1"/>
    </xf>
    <xf numFmtId="39" fontId="78" fillId="35" borderId="7" xfId="47" applyNumberFormat="1" applyFont="1" applyFill="1" applyBorder="1" applyAlignment="1">
      <alignment vertical="center"/>
    </xf>
    <xf numFmtId="0" fontId="41" fillId="16" borderId="34" xfId="0" applyFont="1" applyFill="1" applyBorder="1" applyAlignment="1">
      <alignment vertical="center" wrapText="1"/>
    </xf>
    <xf numFmtId="164" fontId="0" fillId="34" borderId="40" xfId="84" applyNumberFormat="1" applyFont="1" applyFill="1" applyBorder="1" applyAlignment="1">
      <alignment horizontal="center" vertical="center" wrapText="1"/>
      <protection/>
    </xf>
    <xf numFmtId="164" fontId="0" fillId="34" borderId="46" xfId="85" applyNumberFormat="1" applyFont="1" applyFill="1" applyBorder="1" applyAlignment="1">
      <alignment horizontal="center" vertical="center" wrapText="1"/>
      <protection/>
    </xf>
    <xf numFmtId="3" fontId="87" fillId="36" borderId="7" xfId="0" applyNumberFormat="1" applyFont="1" applyFill="1" applyBorder="1" applyAlignment="1">
      <alignment horizontal="center" wrapText="1"/>
    </xf>
    <xf numFmtId="0" fontId="87" fillId="36" borderId="7" xfId="0" applyFont="1" applyFill="1" applyBorder="1" applyAlignment="1">
      <alignment horizontal="center" vertical="center" wrapText="1"/>
    </xf>
    <xf numFmtId="0" fontId="87" fillId="36" borderId="7" xfId="0" applyFont="1" applyFill="1" applyBorder="1" applyAlignment="1">
      <alignment horizontal="center" wrapText="1"/>
    </xf>
    <xf numFmtId="0" fontId="87" fillId="36" borderId="7" xfId="0" applyFont="1" applyFill="1" applyBorder="1" applyAlignment="1">
      <alignment vertical="center" wrapText="1"/>
    </xf>
    <xf numFmtId="0" fontId="0" fillId="36" borderId="7" xfId="0" applyFont="1" applyFill="1" applyBorder="1" applyAlignment="1">
      <alignment horizontal="center" vertical="center" wrapText="1"/>
    </xf>
    <xf numFmtId="0" fontId="0" fillId="36" borderId="7" xfId="0" applyFill="1" applyBorder="1" applyAlignment="1">
      <alignment horizontal="center" vertical="center" wrapText="1"/>
    </xf>
    <xf numFmtId="217" fontId="0" fillId="36" borderId="7" xfId="0" applyNumberFormat="1" applyFont="1" applyFill="1" applyBorder="1" applyAlignment="1">
      <alignment horizontal="center" vertical="center" wrapText="1"/>
    </xf>
    <xf numFmtId="0" fontId="0" fillId="36" borderId="7" xfId="0" applyFill="1" applyBorder="1" applyAlignment="1">
      <alignment vertical="center"/>
    </xf>
    <xf numFmtId="0" fontId="0" fillId="36" borderId="7" xfId="0" applyFill="1" applyBorder="1" applyAlignment="1">
      <alignment vertical="center" wrapText="1"/>
    </xf>
    <xf numFmtId="43" fontId="0" fillId="0" borderId="7" xfId="47" applyFont="1" applyFill="1" applyBorder="1" applyAlignment="1">
      <alignment vertical="center"/>
    </xf>
    <xf numFmtId="43" fontId="0" fillId="0" borderId="7" xfId="47" applyFont="1" applyFill="1" applyBorder="1" applyAlignment="1">
      <alignment horizontal="right" vertical="center"/>
    </xf>
    <xf numFmtId="165" fontId="0" fillId="0" borderId="7" xfId="47" applyNumberFormat="1" applyFont="1" applyFill="1" applyBorder="1" applyAlignment="1">
      <alignment vertical="center"/>
    </xf>
    <xf numFmtId="43" fontId="0" fillId="0" borderId="7" xfId="47" applyNumberFormat="1" applyFont="1" applyFill="1" applyBorder="1" applyAlignment="1">
      <alignment vertical="center"/>
    </xf>
    <xf numFmtId="43" fontId="26" fillId="0" borderId="7" xfId="47" applyFont="1" applyFill="1" applyBorder="1" applyAlignment="1">
      <alignment/>
    </xf>
    <xf numFmtId="43" fontId="4" fillId="0" borderId="7" xfId="47" applyFont="1" applyFill="1" applyBorder="1" applyAlignment="1">
      <alignment/>
    </xf>
    <xf numFmtId="43" fontId="0" fillId="0" borderId="7" xfId="47" applyFont="1" applyBorder="1" applyAlignment="1">
      <alignment vertical="center"/>
    </xf>
    <xf numFmtId="1" fontId="79" fillId="36" borderId="7" xfId="0" applyNumberFormat="1" applyFont="1" applyFill="1" applyBorder="1" applyAlignment="1">
      <alignment horizontal="center" vertical="center"/>
    </xf>
    <xf numFmtId="2" fontId="79" fillId="36" borderId="7" xfId="0" applyNumberFormat="1" applyFont="1" applyFill="1" applyBorder="1" applyAlignment="1">
      <alignment horizontal="center" vertical="center"/>
    </xf>
    <xf numFmtId="43" fontId="0" fillId="36" borderId="0" xfId="47" applyFont="1" applyFill="1" applyAlignment="1">
      <alignment vertical="center"/>
    </xf>
    <xf numFmtId="2" fontId="79" fillId="36" borderId="0" xfId="0" applyNumberFormat="1" applyFont="1" applyFill="1" applyAlignment="1">
      <alignment horizontal="center" vertical="center"/>
    </xf>
    <xf numFmtId="2" fontId="20" fillId="36" borderId="0" xfId="0" applyNumberFormat="1" applyFont="1" applyFill="1" applyAlignment="1">
      <alignment horizontal="right" vertical="center"/>
    </xf>
    <xf numFmtId="1" fontId="79" fillId="36" borderId="0" xfId="0" applyNumberFormat="1" applyFont="1" applyFill="1" applyAlignment="1">
      <alignment horizontal="center" vertical="center"/>
    </xf>
    <xf numFmtId="166" fontId="79" fillId="36" borderId="7" xfId="0" applyNumberFormat="1" applyFont="1" applyFill="1" applyBorder="1" applyAlignment="1">
      <alignment horizontal="center" vertical="center"/>
    </xf>
    <xf numFmtId="165" fontId="87" fillId="36" borderId="7" xfId="0" applyNumberFormat="1" applyFont="1" applyFill="1" applyBorder="1" applyAlignment="1">
      <alignment horizontal="center" vertical="center" wrapText="1"/>
    </xf>
    <xf numFmtId="165" fontId="87" fillId="36" borderId="7" xfId="0" applyNumberFormat="1" applyFont="1" applyFill="1" applyBorder="1" applyAlignment="1">
      <alignment vertical="center" wrapText="1"/>
    </xf>
    <xf numFmtId="0" fontId="87" fillId="37" borderId="7" xfId="0" applyFont="1" applyFill="1" applyBorder="1" applyAlignment="1">
      <alignment horizontal="center" wrapText="1"/>
    </xf>
    <xf numFmtId="0" fontId="87" fillId="37" borderId="28" xfId="0" applyFont="1" applyFill="1" applyBorder="1" applyAlignment="1">
      <alignment wrapText="1"/>
    </xf>
    <xf numFmtId="0" fontId="87" fillId="37" borderId="7" xfId="0" applyFont="1" applyFill="1" applyBorder="1" applyAlignment="1">
      <alignment horizontal="center" vertical="center" wrapText="1"/>
    </xf>
    <xf numFmtId="0" fontId="87" fillId="37" borderId="7" xfId="0" applyFont="1" applyFill="1" applyBorder="1" applyAlignment="1">
      <alignment wrapText="1"/>
    </xf>
    <xf numFmtId="165" fontId="87" fillId="36" borderId="7" xfId="0" applyNumberFormat="1" applyFont="1" applyFill="1" applyBorder="1" applyAlignment="1">
      <alignment horizontal="center" wrapText="1"/>
    </xf>
    <xf numFmtId="165" fontId="0" fillId="36" borderId="7" xfId="47" applyNumberFormat="1" applyFont="1" applyFill="1" applyBorder="1" applyAlignment="1">
      <alignment horizontal="center" vertical="center"/>
    </xf>
    <xf numFmtId="43" fontId="0" fillId="36" borderId="7" xfId="47" applyFont="1" applyFill="1" applyBorder="1" applyAlignment="1">
      <alignment horizontal="center" vertical="center"/>
    </xf>
    <xf numFmtId="0" fontId="87" fillId="36" borderId="28" xfId="0" applyFont="1" applyFill="1" applyBorder="1" applyAlignment="1">
      <alignment horizontal="center" vertical="center" wrapText="1"/>
    </xf>
    <xf numFmtId="3" fontId="87" fillId="36" borderId="7" xfId="0" applyNumberFormat="1" applyFont="1" applyFill="1" applyBorder="1" applyAlignment="1">
      <alignment horizontal="center" vertical="center" wrapText="1"/>
    </xf>
    <xf numFmtId="43" fontId="5" fillId="0" borderId="0" xfId="47" applyFont="1" applyAlignment="1">
      <alignment vertical="center" wrapText="1"/>
    </xf>
    <xf numFmtId="43" fontId="4" fillId="36" borderId="7" xfId="47" applyFont="1" applyFill="1" applyBorder="1" applyAlignment="1">
      <alignment horizontal="center" vertical="center"/>
    </xf>
    <xf numFmtId="43" fontId="7" fillId="38" borderId="48" xfId="79" applyNumberFormat="1" applyFill="1" applyBorder="1">
      <alignment/>
      <protection/>
    </xf>
    <xf numFmtId="193" fontId="88" fillId="36" borderId="7" xfId="47" applyNumberFormat="1" applyFont="1" applyFill="1" applyBorder="1" applyAlignment="1">
      <alignment horizontal="center" vertical="center" wrapText="1"/>
    </xf>
    <xf numFmtId="193" fontId="88" fillId="0" borderId="29" xfId="47" applyNumberFormat="1" applyFont="1" applyFill="1" applyBorder="1" applyAlignment="1">
      <alignment horizontal="center" vertical="center" wrapText="1"/>
    </xf>
    <xf numFmtId="193" fontId="89" fillId="0" borderId="29" xfId="47" applyNumberFormat="1" applyFont="1" applyFill="1" applyBorder="1" applyAlignment="1">
      <alignment horizontal="center" vertical="center" wrapText="1"/>
    </xf>
    <xf numFmtId="193" fontId="88" fillId="36" borderId="29" xfId="47" applyNumberFormat="1" applyFont="1" applyFill="1" applyBorder="1" applyAlignment="1">
      <alignment horizontal="center" vertical="center" wrapText="1"/>
    </xf>
    <xf numFmtId="43" fontId="88" fillId="0" borderId="29" xfId="47" applyFont="1" applyFill="1" applyBorder="1" applyAlignment="1">
      <alignment horizontal="center" vertical="center" wrapText="1"/>
    </xf>
    <xf numFmtId="193" fontId="88" fillId="0" borderId="29" xfId="47" applyNumberFormat="1" applyFont="1" applyFill="1" applyBorder="1" applyAlignment="1">
      <alignment horizontal="center" vertical="center"/>
    </xf>
    <xf numFmtId="43" fontId="0" fillId="0" borderId="29" xfId="47" applyNumberFormat="1" applyFont="1" applyFill="1" applyBorder="1" applyAlignment="1">
      <alignment horizontal="center" vertical="center" wrapText="1"/>
    </xf>
    <xf numFmtId="204" fontId="7" fillId="23" borderId="48" xfId="79" applyNumberFormat="1" applyBorder="1">
      <alignment/>
      <protection/>
    </xf>
    <xf numFmtId="43" fontId="28" fillId="39" borderId="0" xfId="47" applyFont="1" applyFill="1" applyBorder="1" applyAlignment="1">
      <alignment horizontal="center" vertical="center"/>
    </xf>
    <xf numFmtId="43" fontId="28" fillId="40" borderId="0" xfId="47" applyFont="1" applyFill="1" applyBorder="1" applyAlignment="1">
      <alignment horizontal="center" vertical="center"/>
    </xf>
    <xf numFmtId="43" fontId="23" fillId="40" borderId="0" xfId="47" applyFont="1" applyFill="1" applyAlignment="1">
      <alignment vertical="center"/>
    </xf>
    <xf numFmtId="43" fontId="90" fillId="0" borderId="0" xfId="47" applyFont="1" applyFill="1" applyBorder="1" applyAlignment="1">
      <alignment horizontal="center" vertical="center"/>
    </xf>
    <xf numFmtId="204" fontId="28" fillId="0" borderId="0" xfId="47" applyNumberFormat="1" applyFont="1" applyFill="1" applyBorder="1" applyAlignment="1">
      <alignment horizontal="center" vertical="center"/>
    </xf>
    <xf numFmtId="204" fontId="28" fillId="0" borderId="0" xfId="47" applyNumberFormat="1" applyFont="1" applyFill="1" applyAlignment="1">
      <alignment/>
    </xf>
    <xf numFmtId="43" fontId="8" fillId="36" borderId="12" xfId="71" applyNumberFormat="1" applyFont="1" applyFill="1" applyAlignment="1">
      <alignment horizontal="center" vertical="center" wrapText="1"/>
      <protection/>
    </xf>
    <xf numFmtId="220" fontId="23" fillId="0" borderId="0" xfId="47" applyNumberFormat="1" applyFont="1" applyFill="1" applyAlignment="1">
      <alignment vertical="center"/>
    </xf>
    <xf numFmtId="223" fontId="23" fillId="0" borderId="0" xfId="47" applyNumberFormat="1" applyFont="1" applyFill="1" applyAlignment="1">
      <alignment vertical="center"/>
    </xf>
    <xf numFmtId="164" fontId="7" fillId="16" borderId="45" xfId="85" applyNumberFormat="1" applyFont="1" applyBorder="1" applyAlignment="1">
      <alignment horizontal="center" vertical="center" wrapText="1"/>
      <protection/>
    </xf>
    <xf numFmtId="164" fontId="0" fillId="34" borderId="7" xfId="85" applyNumberFormat="1" applyFont="1" applyFill="1" applyBorder="1" applyAlignment="1">
      <alignment horizontal="center" vertical="center" wrapText="1"/>
      <protection/>
    </xf>
    <xf numFmtId="0" fontId="43" fillId="36" borderId="29" xfId="61" applyFill="1" applyBorder="1" applyAlignment="1">
      <alignment vertical="center" wrapText="1"/>
      <protection/>
    </xf>
    <xf numFmtId="165" fontId="0" fillId="0" borderId="7" xfId="47" applyNumberFormat="1" applyFont="1" applyFill="1" applyBorder="1" applyAlignment="1">
      <alignment horizontal="right" vertical="center"/>
    </xf>
    <xf numFmtId="165" fontId="0" fillId="34" borderId="7" xfId="47" applyNumberFormat="1" applyFont="1" applyFill="1" applyBorder="1" applyAlignment="1">
      <alignment vertical="center"/>
    </xf>
    <xf numFmtId="165" fontId="0" fillId="0" borderId="7" xfId="47" applyNumberFormat="1" applyFont="1" applyBorder="1" applyAlignment="1">
      <alignment vertical="center"/>
    </xf>
    <xf numFmtId="165" fontId="0" fillId="36" borderId="7" xfId="0" applyNumberFormat="1" applyFont="1" applyFill="1" applyBorder="1" applyAlignment="1">
      <alignment horizontal="center" vertical="center" wrapText="1"/>
    </xf>
    <xf numFmtId="165" fontId="0" fillId="36" borderId="7" xfId="0" applyNumberFormat="1" applyFill="1" applyBorder="1" applyAlignment="1">
      <alignment horizontal="center" vertical="center"/>
    </xf>
    <xf numFmtId="165" fontId="20" fillId="36" borderId="7" xfId="0" applyNumberFormat="1" applyFont="1" applyFill="1" applyBorder="1" applyAlignment="1">
      <alignment horizontal="center" vertical="center"/>
    </xf>
    <xf numFmtId="165" fontId="0" fillId="36" borderId="7" xfId="0" applyNumberFormat="1" applyFill="1" applyBorder="1" applyAlignment="1">
      <alignment vertical="center"/>
    </xf>
    <xf numFmtId="165" fontId="27" fillId="36" borderId="7" xfId="0" applyNumberFormat="1" applyFont="1" applyFill="1" applyBorder="1" applyAlignment="1">
      <alignment horizontal="center" vertical="center"/>
    </xf>
    <xf numFmtId="165" fontId="0" fillId="0" borderId="7" xfId="47" applyNumberFormat="1" applyFont="1" applyFill="1" applyBorder="1" applyAlignment="1">
      <alignment horizontal="center" vertical="center"/>
    </xf>
    <xf numFmtId="165" fontId="0" fillId="34" borderId="7" xfId="47" applyNumberFormat="1" applyFont="1" applyFill="1" applyBorder="1" applyAlignment="1">
      <alignment horizontal="center" vertical="center"/>
    </xf>
    <xf numFmtId="165" fontId="0" fillId="36" borderId="7" xfId="0" applyNumberFormat="1" applyFill="1" applyBorder="1" applyAlignment="1">
      <alignment horizontal="center" vertical="center" wrapText="1"/>
    </xf>
    <xf numFmtId="165" fontId="0" fillId="0" borderId="0" xfId="47" applyNumberFormat="1" applyFont="1" applyFill="1" applyAlignment="1">
      <alignment vertical="center"/>
    </xf>
    <xf numFmtId="165" fontId="0" fillId="0" borderId="0" xfId="47" applyNumberFormat="1" applyFont="1" applyAlignment="1">
      <alignment vertical="center"/>
    </xf>
    <xf numFmtId="165" fontId="0" fillId="0" borderId="0" xfId="47" applyNumberFormat="1" applyFont="1" applyFill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0" fontId="7" fillId="16" borderId="0" xfId="92" applyBorder="1" applyAlignment="1">
      <alignment horizontal="center" vertical="center" wrapText="1"/>
      <protection/>
    </xf>
    <xf numFmtId="0" fontId="0" fillId="29" borderId="22" xfId="0" applyFill="1" applyBorder="1" applyAlignment="1">
      <alignment horizontal="left" vertical="center" wrapText="1"/>
    </xf>
    <xf numFmtId="0" fontId="0" fillId="29" borderId="15" xfId="0" applyFill="1" applyBorder="1" applyAlignment="1">
      <alignment horizontal="left" vertical="center" wrapText="1"/>
    </xf>
    <xf numFmtId="0" fontId="0" fillId="29" borderId="23" xfId="0" applyFill="1" applyBorder="1" applyAlignment="1">
      <alignment horizontal="left" vertical="center" wrapText="1"/>
    </xf>
    <xf numFmtId="0" fontId="0" fillId="29" borderId="24" xfId="0" applyFill="1" applyBorder="1" applyAlignment="1">
      <alignment horizontal="left" vertical="center" wrapText="1"/>
    </xf>
    <xf numFmtId="0" fontId="0" fillId="29" borderId="0" xfId="0" applyFill="1" applyBorder="1" applyAlignment="1">
      <alignment horizontal="left" vertical="center" wrapText="1"/>
    </xf>
    <xf numFmtId="0" fontId="0" fillId="29" borderId="25" xfId="0" applyFill="1" applyBorder="1" applyAlignment="1">
      <alignment horizontal="left" vertical="center" wrapText="1"/>
    </xf>
    <xf numFmtId="0" fontId="0" fillId="29" borderId="0" xfId="0" applyFill="1" applyBorder="1" applyAlignment="1">
      <alignment horizontal="center" vertical="center"/>
    </xf>
    <xf numFmtId="0" fontId="0" fillId="29" borderId="25" xfId="0" applyFill="1" applyBorder="1" applyAlignment="1">
      <alignment horizontal="center" vertical="center"/>
    </xf>
    <xf numFmtId="0" fontId="0" fillId="29" borderId="57" xfId="0" applyFill="1" applyBorder="1" applyAlignment="1">
      <alignment horizontal="left" vertical="center" wrapText="1"/>
    </xf>
    <xf numFmtId="0" fontId="0" fillId="29" borderId="27" xfId="0" applyFill="1" applyBorder="1" applyAlignment="1">
      <alignment horizontal="left" vertical="center" wrapText="1"/>
    </xf>
    <xf numFmtId="0" fontId="0" fillId="29" borderId="58" xfId="0" applyFill="1" applyBorder="1" applyAlignment="1">
      <alignment horizontal="left" vertical="center" wrapText="1"/>
    </xf>
    <xf numFmtId="0" fontId="0" fillId="29" borderId="24" xfId="0" applyFill="1" applyBorder="1" applyAlignment="1">
      <alignment horizontal="center" vertical="center" wrapText="1"/>
    </xf>
    <xf numFmtId="0" fontId="0" fillId="29" borderId="0" xfId="0" applyFill="1" applyBorder="1" applyAlignment="1">
      <alignment horizontal="center" vertical="center" wrapText="1"/>
    </xf>
    <xf numFmtId="0" fontId="0" fillId="29" borderId="25" xfId="0" applyFill="1" applyBorder="1" applyAlignment="1">
      <alignment horizontal="center" vertical="center" wrapText="1"/>
    </xf>
    <xf numFmtId="43" fontId="28" fillId="0" borderId="0" xfId="47" applyFont="1" applyFill="1" applyBorder="1" applyAlignment="1">
      <alignment horizontal="center" vertical="center"/>
    </xf>
    <xf numFmtId="43" fontId="25" fillId="0" borderId="0" xfId="47" applyFont="1" applyFill="1" applyBorder="1" applyAlignment="1">
      <alignment horizontal="center" vertical="center"/>
    </xf>
    <xf numFmtId="43" fontId="7" fillId="16" borderId="28" xfId="47" applyFont="1" applyFill="1" applyBorder="1" applyAlignment="1">
      <alignment horizontal="center" vertical="center"/>
    </xf>
    <xf numFmtId="43" fontId="7" fillId="16" borderId="30" xfId="47" applyFont="1" applyFill="1" applyBorder="1" applyAlignment="1">
      <alignment horizontal="center" vertical="center"/>
    </xf>
    <xf numFmtId="43" fontId="7" fillId="16" borderId="35" xfId="47" applyFont="1" applyFill="1" applyBorder="1" applyAlignment="1">
      <alignment horizontal="center" vertical="center"/>
    </xf>
    <xf numFmtId="43" fontId="7" fillId="16" borderId="28" xfId="47" applyFont="1" applyFill="1" applyBorder="1" applyAlignment="1">
      <alignment horizontal="center" vertical="center" wrapText="1"/>
    </xf>
    <xf numFmtId="43" fontId="11" fillId="0" borderId="29" xfId="47" applyFont="1" applyFill="1" applyBorder="1" applyAlignment="1">
      <alignment horizontal="center" vertical="center"/>
    </xf>
    <xf numFmtId="43" fontId="91" fillId="23" borderId="59" xfId="79" applyNumberFormat="1" applyFont="1" applyBorder="1" applyAlignment="1">
      <alignment vertical="center"/>
      <protection/>
    </xf>
    <xf numFmtId="43" fontId="91" fillId="23" borderId="29" xfId="79" applyNumberFormat="1" applyFont="1" applyBorder="1" applyAlignment="1">
      <alignment vertical="center"/>
      <protection/>
    </xf>
    <xf numFmtId="43" fontId="91" fillId="23" borderId="60" xfId="79" applyNumberFormat="1" applyFont="1" applyBorder="1" applyAlignment="1">
      <alignment vertical="center"/>
      <protection/>
    </xf>
    <xf numFmtId="43" fontId="0" fillId="0" borderId="29" xfId="47" applyFont="1" applyFill="1" applyBorder="1" applyAlignment="1">
      <alignment horizontal="center" vertical="center" wrapText="1"/>
    </xf>
    <xf numFmtId="43" fontId="0" fillId="0" borderId="29" xfId="47" applyFont="1" applyFill="1" applyBorder="1" applyAlignment="1">
      <alignment horizontal="center" vertical="center"/>
    </xf>
    <xf numFmtId="43" fontId="92" fillId="23" borderId="59" xfId="79" applyNumberFormat="1" applyFont="1" applyBorder="1" applyAlignment="1">
      <alignment horizontal="center" vertical="center"/>
      <protection/>
    </xf>
    <xf numFmtId="43" fontId="92" fillId="23" borderId="29" xfId="79" applyNumberFormat="1" applyFont="1" applyBorder="1" applyAlignment="1">
      <alignment horizontal="center" vertical="center"/>
      <protection/>
    </xf>
    <xf numFmtId="43" fontId="92" fillId="23" borderId="60" xfId="79" applyNumberFormat="1" applyFont="1" applyBorder="1" applyAlignment="1">
      <alignment horizontal="center" vertical="center"/>
      <protection/>
    </xf>
    <xf numFmtId="43" fontId="29" fillId="0" borderId="0" xfId="47" applyFont="1" applyFill="1" applyBorder="1" applyAlignment="1">
      <alignment horizontal="center" vertical="center" wrapText="1"/>
    </xf>
    <xf numFmtId="43" fontId="8" fillId="0" borderId="0" xfId="47" applyFont="1" applyFill="1" applyBorder="1" applyAlignment="1">
      <alignment horizontal="center" vertical="center" wrapText="1"/>
    </xf>
  </cellXfs>
  <cellStyles count="86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ssumption" xfId="40"/>
    <cellStyle name="Assumption_Flex" xfId="41"/>
    <cellStyle name="Bad" xfId="42"/>
    <cellStyle name="Calculation" xfId="43"/>
    <cellStyle name="Case_Selector" xfId="44"/>
    <cellStyle name="Check" xfId="45"/>
    <cellStyle name="Check Cell" xfId="46"/>
    <cellStyle name="Comma" xfId="47"/>
    <cellStyle name="Comma [0]" xfId="48"/>
    <cellStyle name="Currency" xfId="49"/>
    <cellStyle name="Currency [0]" xfId="50"/>
    <cellStyle name="Empty_Cell" xfId="51"/>
    <cellStyle name="Error" xfId="52"/>
    <cellStyle name="Explanatory Text" xfId="53"/>
    <cellStyle name="Fill" xfId="54"/>
    <cellStyle name="Flag" xfId="55"/>
    <cellStyle name="Followed Hyperlink" xfId="56"/>
    <cellStyle name="Good" xfId="57"/>
    <cellStyle name="Grid" xfId="58"/>
    <cellStyle name="Header 1" xfId="59"/>
    <cellStyle name="Header 2" xfId="60"/>
    <cellStyle name="Header 3" xfId="61"/>
    <cellStyle name="Heading 1" xfId="62"/>
    <cellStyle name="Heading 2" xfId="63"/>
    <cellStyle name="Heading 3" xfId="64"/>
    <cellStyle name="Heading 4" xfId="65"/>
    <cellStyle name="Hyperlink" xfId="66"/>
    <cellStyle name="Info" xfId="67"/>
    <cellStyle name="Input" xfId="68"/>
    <cellStyle name="Inputs_Divider" xfId="69"/>
    <cellStyle name="InSheet" xfId="70"/>
    <cellStyle name="Line_ClosingBal" xfId="71"/>
    <cellStyle name="Line_Key" xfId="72"/>
    <cellStyle name="Line_Operation" xfId="73"/>
    <cellStyle name="Line_Summary" xfId="74"/>
    <cellStyle name="Line_Total" xfId="75"/>
    <cellStyle name="Linked Cell" xfId="76"/>
    <cellStyle name="Neutral" xfId="77"/>
    <cellStyle name="Note" xfId="78"/>
    <cellStyle name="OffSheet" xfId="79"/>
    <cellStyle name="Output" xfId="80"/>
    <cellStyle name="Percent" xfId="81"/>
    <cellStyle name="Query" xfId="82"/>
    <cellStyle name="Ratio" xfId="83"/>
    <cellStyle name="SheetHeader1" xfId="84"/>
    <cellStyle name="SheetHeader2" xfId="85"/>
    <cellStyle name="SheetHeader3" xfId="86"/>
    <cellStyle name="Style 1" xfId="87"/>
    <cellStyle name="Sub-Total" xfId="88"/>
    <cellStyle name="Table_Heading" xfId="89"/>
    <cellStyle name="Table_Heading 3" xfId="90"/>
    <cellStyle name="Table_Heading 4" xfId="91"/>
    <cellStyle name="Table_Heading2" xfId="92"/>
    <cellStyle name="Technical_Input" xfId="93"/>
    <cellStyle name="Title" xfId="94"/>
    <cellStyle name="Total" xfId="95"/>
    <cellStyle name="unit" xfId="96"/>
    <cellStyle name="unit_Substation_Model_GIS_v 2.0" xfId="97"/>
    <cellStyle name="Warning Text" xfId="98"/>
    <cellStyle name="WIP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37</xdr:row>
      <xdr:rowOff>104775</xdr:rowOff>
    </xdr:from>
    <xdr:to>
      <xdr:col>12</xdr:col>
      <xdr:colOff>0</xdr:colOff>
      <xdr:row>43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438275" y="7915275"/>
          <a:ext cx="6953250" cy="952500"/>
        </a:xfrm>
        <a:prstGeom prst="roundRect">
          <a:avLst/>
        </a:prstGeom>
        <a:solidFill>
          <a:srgbClr val="CC99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9</xdr:row>
      <xdr:rowOff>76200</xdr:rowOff>
    </xdr:from>
    <xdr:to>
      <xdr:col>8</xdr:col>
      <xdr:colOff>523875</xdr:colOff>
      <xdr:row>19</xdr:row>
      <xdr:rowOff>95250</xdr:rowOff>
    </xdr:to>
    <xdr:pic>
      <xdr:nvPicPr>
        <xdr:cNvPr id="2" name="Picture 14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638300"/>
          <a:ext cx="16478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19050</xdr:rowOff>
    </xdr:from>
    <xdr:to>
      <xdr:col>4</xdr:col>
      <xdr:colOff>19050</xdr:colOff>
      <xdr:row>42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7991475"/>
          <a:ext cx="1314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590550</xdr:colOff>
      <xdr:row>38</xdr:row>
      <xdr:rowOff>19050</xdr:rowOff>
    </xdr:from>
    <xdr:to>
      <xdr:col>7</xdr:col>
      <xdr:colOff>561975</xdr:colOff>
      <xdr:row>43</xdr:row>
      <xdr:rowOff>38100</xdr:rowOff>
    </xdr:to>
    <xdr:pic>
      <xdr:nvPicPr>
        <xdr:cNvPr id="4" name="Picture 3" descr="PRDC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7991475"/>
          <a:ext cx="12668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628650</xdr:colOff>
      <xdr:row>38</xdr:row>
      <xdr:rowOff>0</xdr:rowOff>
    </xdr:from>
    <xdr:to>
      <xdr:col>11</xdr:col>
      <xdr:colOff>647700</xdr:colOff>
      <xdr:row>43</xdr:row>
      <xdr:rowOff>38100</xdr:rowOff>
    </xdr:to>
    <xdr:pic>
      <xdr:nvPicPr>
        <xdr:cNvPr id="5" name="Picture 9" descr="Evonik_300dpi_Screen_sRG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72175" y="7972425"/>
          <a:ext cx="2352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\CERC\Phase-II\KPMG%20Models\Transmission%20Lines\Transmission%20Lines_v%2019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cellaneous\Financial%20Models\Financial%20Model_Praveen\PF_Modelling_KPMG%20v3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"/>
      <sheetName val="L"/>
      <sheetName val="Computation_Sheet"/>
      <sheetName val="Search"/>
      <sheetName val="Actual Cost"/>
      <sheetName val="Escalated Cost"/>
      <sheetName val="Average Rates"/>
      <sheetName val="Indices &amp; PV"/>
      <sheetName val="Database"/>
      <sheetName val="Moose- Antifog-Very Hilly"/>
      <sheetName val="Moose-Antifog-Hilly"/>
      <sheetName val="Moose-Antifog-Plain"/>
      <sheetName val="Moose-Std-Very Hilly"/>
      <sheetName val="Moose-Std-Hilly"/>
      <sheetName val="Moose-Std-Plain"/>
      <sheetName val="Bersi-Antifog-Very Hilly"/>
      <sheetName val="Bersi-Antifog-Hilly"/>
      <sheetName val="Bersi-Antifog-Plain"/>
      <sheetName val="Besi-Std-Very Hilly"/>
      <sheetName val="Bersi-Std-Plain"/>
      <sheetName val="Bersi-Std-Hill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  "/>
      <sheetName val="L"/>
      <sheetName val="Inputs"/>
      <sheetName val="Timing"/>
      <sheetName val="Copy"/>
      <sheetName val="CapEx &amp; Ops"/>
      <sheetName val="Debt"/>
      <sheetName val="Tax &amp; Dep"/>
      <sheetName val="FS"/>
      <sheetName val="Equity &amp; Returns"/>
      <sheetName val="Summary"/>
    </sheetNames>
    <sheetDataSet>
      <sheetData sheetId="3">
        <row r="140">
          <cell r="E140" t="str">
            <v>Oil Co</v>
          </cell>
        </row>
        <row r="142">
          <cell r="E142" t="str">
            <v>On Shore Project 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="75" zoomScaleNormal="75" zoomScalePageLayoutView="0" workbookViewId="0" topLeftCell="A1">
      <selection activeCell="B16" sqref="B16"/>
    </sheetView>
  </sheetViews>
  <sheetFormatPr defaultColWidth="0" defaultRowHeight="12.75" customHeight="1" zeroHeight="1"/>
  <cols>
    <col min="1" max="1" width="5.140625" style="0" customWidth="1"/>
    <col min="2" max="2" width="34.57421875" style="0" bestFit="1" customWidth="1"/>
    <col min="3" max="3" width="4.140625" style="0" customWidth="1"/>
    <col min="4" max="4" width="38.140625" style="0" bestFit="1" customWidth="1"/>
    <col min="5" max="5" width="5.28125" style="0" customWidth="1"/>
    <col min="6" max="6" width="17.28125" style="0" bestFit="1" customWidth="1"/>
    <col min="7" max="15" width="9.140625" style="0" customWidth="1"/>
    <col min="16" max="16384" width="9.140625" style="0" hidden="1" customWidth="1"/>
  </cols>
  <sheetData>
    <row r="1" spans="1:15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</row>
    <row r="2" spans="1:15" ht="15.7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7"/>
      <c r="L2" s="4"/>
      <c r="M2" s="4"/>
      <c r="N2" s="4"/>
      <c r="O2" s="4"/>
    </row>
    <row r="3" ht="12.75" customHeight="1"/>
    <row r="4" ht="12.75" customHeight="1"/>
    <row r="5" spans="2:6" ht="16.5" thickBot="1">
      <c r="B5" s="8" t="s">
        <v>2</v>
      </c>
      <c r="C5" s="9"/>
      <c r="D5" s="9"/>
      <c r="E5" s="9"/>
      <c r="F5" s="9"/>
    </row>
    <row r="6" ht="12.75" customHeight="1"/>
    <row r="7" spans="2:6" ht="18">
      <c r="B7" t="s">
        <v>3</v>
      </c>
      <c r="D7" s="10" t="s">
        <v>0</v>
      </c>
      <c r="F7" s="11" t="s">
        <v>4</v>
      </c>
    </row>
    <row r="8" spans="2:6" ht="15.75">
      <c r="B8" t="s">
        <v>5</v>
      </c>
      <c r="D8" s="12" t="s">
        <v>6</v>
      </c>
      <c r="F8" s="11" t="s">
        <v>7</v>
      </c>
    </row>
    <row r="9" spans="2:6" ht="12.75" customHeight="1">
      <c r="B9" t="s">
        <v>8</v>
      </c>
      <c r="D9" s="13"/>
      <c r="F9" s="11" t="s">
        <v>9</v>
      </c>
    </row>
    <row r="10" ht="12.75" customHeight="1">
      <c r="F10" s="11"/>
    </row>
    <row r="11" spans="2:6" ht="15">
      <c r="B11" t="s">
        <v>10</v>
      </c>
      <c r="D11" s="14" t="s">
        <v>10</v>
      </c>
      <c r="F11" s="11" t="s">
        <v>11</v>
      </c>
    </row>
    <row r="12" spans="2:6" ht="12.75">
      <c r="B12" t="s">
        <v>12</v>
      </c>
      <c r="D12" s="15" t="s">
        <v>12</v>
      </c>
      <c r="F12" s="11" t="s">
        <v>13</v>
      </c>
    </row>
    <row r="13" spans="2:6" ht="12.75">
      <c r="B13" t="s">
        <v>14</v>
      </c>
      <c r="D13" t="s">
        <v>14</v>
      </c>
      <c r="F13" s="11" t="s">
        <v>15</v>
      </c>
    </row>
    <row r="14" ht="12.75" customHeight="1">
      <c r="F14" s="11"/>
    </row>
    <row r="15" spans="2:6" ht="19.5">
      <c r="B15" t="s">
        <v>16</v>
      </c>
      <c r="D15" s="16" t="s">
        <v>17</v>
      </c>
      <c r="F15" s="11" t="s">
        <v>18</v>
      </c>
    </row>
    <row r="16" ht="12.75" customHeight="1">
      <c r="F16" s="11"/>
    </row>
    <row r="17" spans="2:6" ht="12.75" customHeight="1">
      <c r="B17" t="s">
        <v>19</v>
      </c>
      <c r="D17" s="17" t="s">
        <v>19</v>
      </c>
      <c r="F17" s="11" t="s">
        <v>20</v>
      </c>
    </row>
    <row r="18" spans="2:6" ht="12.75" customHeight="1">
      <c r="B18" t="s">
        <v>21</v>
      </c>
      <c r="D18" s="18" t="s">
        <v>21</v>
      </c>
      <c r="F18" s="11"/>
    </row>
    <row r="19" spans="2:6" ht="12.75" customHeight="1">
      <c r="B19" t="s">
        <v>22</v>
      </c>
      <c r="D19" s="19" t="s">
        <v>22</v>
      </c>
      <c r="F19" s="11"/>
    </row>
    <row r="20" spans="2:6" ht="16.5" thickBot="1">
      <c r="B20" s="8" t="s">
        <v>23</v>
      </c>
      <c r="C20" s="9"/>
      <c r="D20" s="9"/>
      <c r="E20" s="9"/>
      <c r="F20" s="9"/>
    </row>
    <row r="21" spans="2:6" ht="12.75">
      <c r="B21" s="20"/>
      <c r="C21" s="20"/>
      <c r="D21" s="20"/>
      <c r="E21" s="20"/>
      <c r="F21" s="20"/>
    </row>
    <row r="22" spans="2:6" ht="12.75">
      <c r="B22" t="s">
        <v>24</v>
      </c>
      <c r="D22" s="21">
        <v>100</v>
      </c>
      <c r="F22" s="11" t="s">
        <v>25</v>
      </c>
    </row>
    <row r="23" ht="12.75" customHeight="1">
      <c r="F23" s="22"/>
    </row>
    <row r="24" spans="2:6" ht="12.75">
      <c r="B24" t="s">
        <v>26</v>
      </c>
      <c r="D24" s="23">
        <v>100</v>
      </c>
      <c r="E24" s="11"/>
      <c r="F24" s="11" t="s">
        <v>27</v>
      </c>
    </row>
    <row r="25" spans="4:6" ht="12.75">
      <c r="D25" s="11"/>
      <c r="E25" s="11"/>
      <c r="F25" s="11"/>
    </row>
    <row r="26" spans="2:6" ht="12.75">
      <c r="B26" t="s">
        <v>28</v>
      </c>
      <c r="D26" s="24">
        <v>100</v>
      </c>
      <c r="F26" s="11" t="s">
        <v>29</v>
      </c>
    </row>
    <row r="27" ht="12.75" customHeight="1">
      <c r="F27" s="22"/>
    </row>
    <row r="28" spans="2:6" ht="12.75">
      <c r="B28" t="s">
        <v>30</v>
      </c>
      <c r="D28" s="25" t="s">
        <v>31</v>
      </c>
      <c r="F28" s="11" t="s">
        <v>32</v>
      </c>
    </row>
    <row r="29" ht="12.75" customHeight="1">
      <c r="F29" s="22"/>
    </row>
    <row r="30" spans="2:6" ht="12.75">
      <c r="B30" t="s">
        <v>33</v>
      </c>
      <c r="D30" s="26">
        <v>1000</v>
      </c>
      <c r="F30" s="11" t="s">
        <v>34</v>
      </c>
    </row>
    <row r="31" ht="12.75">
      <c r="F31" s="11"/>
    </row>
    <row r="32" spans="2:6" ht="12.75" customHeight="1">
      <c r="B32" t="s">
        <v>35</v>
      </c>
      <c r="D32" s="27"/>
      <c r="F32" s="11" t="s">
        <v>36</v>
      </c>
    </row>
    <row r="33" ht="12.75" customHeight="1">
      <c r="F33" s="11"/>
    </row>
    <row r="34" spans="2:6" ht="12.75" customHeight="1">
      <c r="B34" t="s">
        <v>37</v>
      </c>
      <c r="D34">
        <v>0</v>
      </c>
      <c r="F34" s="11" t="s">
        <v>38</v>
      </c>
    </row>
    <row r="35" ht="12.75" customHeight="1">
      <c r="F35" s="11"/>
    </row>
    <row r="36" spans="2:6" ht="16.5" thickBot="1">
      <c r="B36" s="8" t="s">
        <v>39</v>
      </c>
      <c r="C36" s="9"/>
      <c r="D36" s="9"/>
      <c r="E36" s="9"/>
      <c r="F36" s="9"/>
    </row>
    <row r="37" spans="2:6" ht="15.75">
      <c r="B37" s="28"/>
      <c r="C37" s="20"/>
      <c r="D37" s="20"/>
      <c r="E37" s="20"/>
      <c r="F37" s="20"/>
    </row>
    <row r="38" spans="2:6" ht="12.75">
      <c r="B38" s="29" t="s">
        <v>40</v>
      </c>
      <c r="C38" s="20"/>
      <c r="D38" s="30" t="s">
        <v>40</v>
      </c>
      <c r="E38" s="20"/>
      <c r="F38" s="31" t="s">
        <v>40</v>
      </c>
    </row>
    <row r="39" spans="2:6" ht="12.75">
      <c r="B39" s="20"/>
      <c r="C39" s="20"/>
      <c r="D39" s="20"/>
      <c r="E39" s="20"/>
      <c r="F39" s="20"/>
    </row>
    <row r="40" spans="2:6" ht="12.75">
      <c r="B40" t="s">
        <v>41</v>
      </c>
      <c r="D40" s="32">
        <v>100</v>
      </c>
      <c r="F40" s="11" t="s">
        <v>42</v>
      </c>
    </row>
    <row r="41" ht="12.75" customHeight="1">
      <c r="F41" s="22"/>
    </row>
    <row r="42" spans="2:6" ht="12.75">
      <c r="B42" t="s">
        <v>43</v>
      </c>
      <c r="D42" s="33" t="s">
        <v>44</v>
      </c>
      <c r="F42" s="11" t="s">
        <v>45</v>
      </c>
    </row>
    <row r="43" ht="12.75">
      <c r="F43" s="11"/>
    </row>
    <row r="44" spans="2:6" ht="12.75">
      <c r="B44" t="s">
        <v>46</v>
      </c>
      <c r="D44" s="34">
        <v>100</v>
      </c>
      <c r="F44" s="11" t="s">
        <v>47</v>
      </c>
    </row>
    <row r="45" spans="4:6" ht="12.75" customHeight="1">
      <c r="D45" s="35"/>
      <c r="F45" s="11"/>
    </row>
    <row r="46" spans="2:6" ht="12.75" customHeight="1">
      <c r="B46" t="s">
        <v>48</v>
      </c>
      <c r="D46" s="36">
        <v>100</v>
      </c>
      <c r="F46" s="11" t="s">
        <v>49</v>
      </c>
    </row>
    <row r="47" ht="12.75" customHeight="1">
      <c r="F47" s="11"/>
    </row>
    <row r="48" spans="2:6" ht="13.5" thickBot="1">
      <c r="B48" t="s">
        <v>50</v>
      </c>
      <c r="D48" s="37">
        <v>100</v>
      </c>
      <c r="F48" s="11" t="s">
        <v>51</v>
      </c>
    </row>
    <row r="49" ht="13.5" thickTop="1">
      <c r="F49" s="11"/>
    </row>
    <row r="50" spans="2:6" ht="12.75" customHeight="1">
      <c r="B50" t="s">
        <v>52</v>
      </c>
      <c r="D50" s="38">
        <v>100</v>
      </c>
      <c r="F50" s="11" t="s">
        <v>53</v>
      </c>
    </row>
    <row r="51" ht="12.75" customHeight="1">
      <c r="F51" s="11"/>
    </row>
    <row r="52" spans="2:6" ht="16.5" thickBot="1">
      <c r="B52" s="8" t="s">
        <v>54</v>
      </c>
      <c r="C52" s="9"/>
      <c r="D52" s="9"/>
      <c r="E52" s="9"/>
      <c r="F52" s="9"/>
    </row>
    <row r="53" ht="12.75" customHeight="1">
      <c r="F53" s="22"/>
    </row>
    <row r="54" spans="2:6" ht="12.75">
      <c r="B54" t="s">
        <v>55</v>
      </c>
      <c r="D54" s="39" t="s">
        <v>56</v>
      </c>
      <c r="F54" s="11" t="s">
        <v>55</v>
      </c>
    </row>
    <row r="55" ht="12.75" customHeight="1">
      <c r="F55" s="22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sheetProtection password="C6B4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9"/>
  <sheetViews>
    <sheetView zoomScalePageLayoutView="0" workbookViewId="0" topLeftCell="A1">
      <selection activeCell="F11" sqref="F11"/>
    </sheetView>
  </sheetViews>
  <sheetFormatPr defaultColWidth="9.140625" defaultRowHeight="12.75"/>
  <cols>
    <col min="2" max="2" width="16.8515625" style="0" customWidth="1"/>
    <col min="3" max="3" width="10.28125" style="0" bestFit="1" customWidth="1"/>
    <col min="4" max="4" width="13.00390625" style="0" bestFit="1" customWidth="1"/>
    <col min="5" max="9" width="13.421875" style="0" bestFit="1" customWidth="1"/>
    <col min="10" max="10" width="9.57421875" style="0" bestFit="1" customWidth="1"/>
    <col min="11" max="21" width="12.7109375" style="0" customWidth="1"/>
    <col min="22" max="23" width="9.57421875" style="0" bestFit="1" customWidth="1"/>
  </cols>
  <sheetData>
    <row r="1" s="10" customFormat="1" ht="18">
      <c r="A1" s="10" t="str">
        <f>Name_Company</f>
        <v>CERC</v>
      </c>
    </row>
    <row r="2" s="10" customFormat="1" ht="18">
      <c r="A2" s="10" t="str">
        <f>Name_Project</f>
        <v>Capital Cost Benchmarking</v>
      </c>
    </row>
    <row r="5" s="16" customFormat="1" ht="19.5">
      <c r="B5" s="16" t="s">
        <v>742</v>
      </c>
    </row>
    <row r="7" spans="2:23" ht="15.75">
      <c r="B7" s="139" t="s">
        <v>743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</row>
    <row r="9" spans="2:23" ht="12.75">
      <c r="B9" s="71" t="s">
        <v>448</v>
      </c>
      <c r="C9" s="71" t="s">
        <v>45</v>
      </c>
      <c r="D9" s="71" t="s">
        <v>79</v>
      </c>
      <c r="E9" s="71" t="s">
        <v>80</v>
      </c>
      <c r="F9" s="71" t="s">
        <v>81</v>
      </c>
      <c r="G9" s="71" t="s">
        <v>82</v>
      </c>
      <c r="H9" s="71" t="s">
        <v>83</v>
      </c>
      <c r="I9" s="71" t="s">
        <v>84</v>
      </c>
      <c r="J9" s="71" t="s">
        <v>85</v>
      </c>
      <c r="K9" s="71" t="s">
        <v>86</v>
      </c>
      <c r="L9" s="71" t="s">
        <v>87</v>
      </c>
      <c r="M9" s="71" t="s">
        <v>88</v>
      </c>
      <c r="N9" s="71" t="s">
        <v>89</v>
      </c>
      <c r="O9" s="71" t="s">
        <v>90</v>
      </c>
      <c r="P9" s="71" t="s">
        <v>91</v>
      </c>
      <c r="Q9" s="71" t="s">
        <v>92</v>
      </c>
      <c r="R9" s="71" t="s">
        <v>93</v>
      </c>
      <c r="S9" s="71" t="s">
        <v>94</v>
      </c>
      <c r="T9" s="71" t="s">
        <v>95</v>
      </c>
      <c r="U9" s="71" t="s">
        <v>96</v>
      </c>
      <c r="V9" s="71" t="s">
        <v>97</v>
      </c>
      <c r="W9" s="71" t="s">
        <v>98</v>
      </c>
    </row>
    <row r="11" spans="2:23" ht="12.75">
      <c r="B11" s="443" t="s">
        <v>744</v>
      </c>
      <c r="C11" s="444" t="s">
        <v>259</v>
      </c>
      <c r="D11" s="445">
        <f>'Alternates &amp; Combinations'!G270</f>
        <v>7154.305896412201</v>
      </c>
      <c r="E11" s="445">
        <f>'Alternates &amp; Combinations'!I270</f>
        <v>8178.5815152079485</v>
      </c>
      <c r="F11" s="445">
        <f>'Alternates &amp; Combinations'!K270</f>
        <v>9146.793119123138</v>
      </c>
      <c r="G11" s="445">
        <f>'Alternates &amp; Combinations'!M270</f>
        <v>7641.739800912824</v>
      </c>
      <c r="H11" s="445">
        <f>'Alternates &amp; Combinations'!O270</f>
        <v>6800.282696672504</v>
      </c>
      <c r="I11" s="445">
        <f>'Alternates &amp; Combinations'!Q270</f>
        <v>5728.742264176395</v>
      </c>
      <c r="J11" s="445">
        <f>'Alternates &amp; Combinations'!S270</f>
        <v>9074.997603612655</v>
      </c>
      <c r="K11" s="445">
        <f>'Alternates &amp; Combinations'!U270</f>
        <v>10183.011143456473</v>
      </c>
      <c r="L11" s="445">
        <f>'Alternates &amp; Combinations'!W270</f>
        <v>15796.431876046083</v>
      </c>
      <c r="M11" s="445">
        <f>'Alternates &amp; Combinations'!Y270</f>
        <v>10267.919555263616</v>
      </c>
      <c r="N11" s="445">
        <f>'Alternates &amp; Combinations'!AA270</f>
        <v>6511.702468666789</v>
      </c>
      <c r="O11" s="445">
        <f>'Alternates &amp; Combinations'!AC270</f>
        <v>6595.140632901264</v>
      </c>
      <c r="P11" s="445">
        <f>'Alternates &amp; Combinations'!AE270</f>
        <v>5697.387797379623</v>
      </c>
      <c r="Q11" s="445">
        <f>'Alternates &amp; Combinations'!AG270</f>
        <v>12356.631823877537</v>
      </c>
      <c r="R11" s="445">
        <f>'Alternates &amp; Combinations'!AI270</f>
        <v>10069.410757197515</v>
      </c>
      <c r="S11" s="445">
        <f>'Alternates &amp; Combinations'!AK270</f>
        <v>5765.733033176729</v>
      </c>
      <c r="T11" s="445">
        <f>'Alternates &amp; Combinations'!AM270</f>
        <v>7359.182769084149</v>
      </c>
      <c r="U11" s="445">
        <f>'Alternates &amp; Combinations'!AO270</f>
        <v>14384.299486653665</v>
      </c>
      <c r="V11" s="445">
        <f>'Alternates &amp; Combinations'!AQ270</f>
        <v>5360.61983419426</v>
      </c>
      <c r="W11" s="445">
        <f>'Alternates &amp; Combinations'!AS270</f>
        <v>4364.357611551991</v>
      </c>
    </row>
    <row r="13" spans="2:23" ht="12.75">
      <c r="B13" s="443" t="s">
        <v>744</v>
      </c>
      <c r="C13" s="444" t="s">
        <v>745</v>
      </c>
      <c r="D13" s="445">
        <f>D11/100</f>
        <v>71.54305896412201</v>
      </c>
      <c r="E13" s="445">
        <f aca="true" t="shared" si="0" ref="E13:W13">E11/100</f>
        <v>81.78581515207948</v>
      </c>
      <c r="F13" s="445">
        <f t="shared" si="0"/>
        <v>91.46793119123139</v>
      </c>
      <c r="G13" s="445">
        <f t="shared" si="0"/>
        <v>76.41739800912823</v>
      </c>
      <c r="H13" s="445">
        <f t="shared" si="0"/>
        <v>68.00282696672504</v>
      </c>
      <c r="I13" s="445">
        <f t="shared" si="0"/>
        <v>57.28742264176395</v>
      </c>
      <c r="J13" s="445">
        <f t="shared" si="0"/>
        <v>90.74997603612655</v>
      </c>
      <c r="K13" s="445">
        <f t="shared" si="0"/>
        <v>101.83011143456473</v>
      </c>
      <c r="L13" s="445">
        <f t="shared" si="0"/>
        <v>157.96431876046083</v>
      </c>
      <c r="M13" s="445">
        <f t="shared" si="0"/>
        <v>102.67919555263616</v>
      </c>
      <c r="N13" s="445">
        <f t="shared" si="0"/>
        <v>65.11702468666789</v>
      </c>
      <c r="O13" s="445">
        <f t="shared" si="0"/>
        <v>65.95140632901264</v>
      </c>
      <c r="P13" s="445">
        <f t="shared" si="0"/>
        <v>56.973877973796235</v>
      </c>
      <c r="Q13" s="445">
        <f t="shared" si="0"/>
        <v>123.56631823877537</v>
      </c>
      <c r="R13" s="445">
        <f t="shared" si="0"/>
        <v>100.69410757197515</v>
      </c>
      <c r="S13" s="445">
        <f t="shared" si="0"/>
        <v>57.65733033176729</v>
      </c>
      <c r="T13" s="445">
        <f t="shared" si="0"/>
        <v>73.5918276908415</v>
      </c>
      <c r="U13" s="445">
        <f t="shared" si="0"/>
        <v>143.84299486653666</v>
      </c>
      <c r="V13" s="445">
        <f t="shared" si="0"/>
        <v>53.6061983419426</v>
      </c>
      <c r="W13" s="445">
        <f t="shared" si="0"/>
        <v>43.643576115519906</v>
      </c>
    </row>
    <row r="14" spans="4:23" ht="12.75"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</row>
    <row r="15" spans="2:23" ht="15.75">
      <c r="B15" s="139" t="s">
        <v>746</v>
      </c>
      <c r="C15" s="139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</row>
    <row r="17" spans="2:9" ht="12.75">
      <c r="B17" s="71" t="s">
        <v>448</v>
      </c>
      <c r="C17" s="71" t="s">
        <v>45</v>
      </c>
      <c r="D17" s="71" t="s">
        <v>102</v>
      </c>
      <c r="E17" s="71" t="s">
        <v>104</v>
      </c>
      <c r="F17" s="71" t="s">
        <v>106</v>
      </c>
      <c r="G17" s="71" t="s">
        <v>108</v>
      </c>
      <c r="H17" s="71" t="s">
        <v>110</v>
      </c>
      <c r="I17" s="71" t="s">
        <v>112</v>
      </c>
    </row>
    <row r="19" spans="2:9" ht="12.75">
      <c r="B19" s="443" t="s">
        <v>744</v>
      </c>
      <c r="C19" s="444" t="s">
        <v>259</v>
      </c>
      <c r="D19" s="445">
        <f>'Alternates &amp; Combinations'!AU270</f>
        <v>848.2877526599912</v>
      </c>
      <c r="E19" s="445">
        <f>'Alternates &amp; Combinations'!AW270</f>
        <v>416.18573638242157</v>
      </c>
      <c r="F19" s="445">
        <f>'Alternates &amp; Combinations'!AY270</f>
        <v>204.20675282851215</v>
      </c>
      <c r="G19" s="445">
        <f>'Alternates &amp; Combinations'!BA270</f>
        <v>1525.9683502272085</v>
      </c>
      <c r="H19" s="445">
        <f>'Alternates &amp; Combinations'!BC270</f>
        <v>577.0987611004315</v>
      </c>
      <c r="I19" s="445">
        <f>'Alternates &amp; Combinations'!BE270</f>
        <v>787.0077522465697</v>
      </c>
    </row>
    <row r="21" spans="2:9" ht="12.75">
      <c r="B21" s="443" t="s">
        <v>744</v>
      </c>
      <c r="C21" s="444" t="s">
        <v>745</v>
      </c>
      <c r="D21" s="445">
        <f aca="true" t="shared" si="1" ref="D21:I21">D19/100</f>
        <v>8.482877526599912</v>
      </c>
      <c r="E21" s="445">
        <f t="shared" si="1"/>
        <v>4.161857363824216</v>
      </c>
      <c r="F21" s="445">
        <f t="shared" si="1"/>
        <v>2.0420675282851217</v>
      </c>
      <c r="G21" s="445">
        <f t="shared" si="1"/>
        <v>15.259683502272084</v>
      </c>
      <c r="H21" s="445">
        <f t="shared" si="1"/>
        <v>5.770987611004315</v>
      </c>
      <c r="I21" s="445">
        <f t="shared" si="1"/>
        <v>7.870077522465697</v>
      </c>
    </row>
    <row r="26" ht="15" customHeight="1"/>
    <row r="27" ht="12.75">
      <c r="B27" s="446"/>
    </row>
    <row r="29" spans="4:21" ht="12.75">
      <c r="D29" s="447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O29" s="447"/>
      <c r="P29" s="447"/>
      <c r="Q29" s="447"/>
      <c r="R29" s="447"/>
      <c r="S29" s="447"/>
      <c r="T29" s="447"/>
      <c r="U29" s="447"/>
    </row>
    <row r="30" spans="4:21" ht="12.75"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</row>
    <row r="32" spans="4:21" ht="12.75"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/>
      <c r="O32" s="448"/>
      <c r="P32" s="448"/>
      <c r="Q32" s="448"/>
      <c r="R32" s="448"/>
      <c r="S32" s="448"/>
      <c r="T32" s="448"/>
      <c r="U32" s="448"/>
    </row>
    <row r="34" ht="12.75">
      <c r="B34" s="446"/>
    </row>
    <row r="36" spans="4:9" ht="12.75">
      <c r="D36" s="447"/>
      <c r="E36" s="447"/>
      <c r="F36" s="447"/>
      <c r="G36" s="447"/>
      <c r="H36" s="447"/>
      <c r="I36" s="447"/>
    </row>
    <row r="37" spans="4:9" ht="12.75">
      <c r="D37" s="270"/>
      <c r="E37" s="270"/>
      <c r="F37" s="270"/>
      <c r="G37" s="270"/>
      <c r="H37" s="270"/>
      <c r="I37" s="270"/>
    </row>
    <row r="39" spans="4:9" ht="12.75">
      <c r="D39" s="448"/>
      <c r="E39" s="448"/>
      <c r="F39" s="448"/>
      <c r="G39" s="448"/>
      <c r="H39" s="448"/>
      <c r="I39" s="448"/>
    </row>
  </sheetData>
  <sheetProtection password="C6B4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B3:M54"/>
  <sheetViews>
    <sheetView showGridLines="0" zoomScale="50" zoomScaleNormal="50" zoomScalePageLayoutView="0" workbookViewId="0" topLeftCell="A2">
      <selection activeCell="E16" sqref="E16"/>
    </sheetView>
  </sheetViews>
  <sheetFormatPr defaultColWidth="0" defaultRowHeight="0" customHeight="1" zeroHeight="1"/>
  <cols>
    <col min="1" max="1" width="12.140625" style="0" customWidth="1"/>
    <col min="2" max="10" width="9.7109375" style="0" customWidth="1"/>
    <col min="11" max="11" width="15.57421875" style="0" customWidth="1"/>
    <col min="12" max="12" width="10.7109375" style="0" customWidth="1"/>
    <col min="13" max="13" width="9.7109375" style="0" customWidth="1"/>
    <col min="14" max="14" width="11.28125" style="0" customWidth="1"/>
    <col min="15" max="16384" width="9.140625" style="0" hidden="1" customWidth="1"/>
  </cols>
  <sheetData>
    <row r="1" ht="12.75"/>
    <row r="2" ht="13.5" thickBot="1"/>
    <row r="3" spans="2:13" ht="16.5" customHeight="1" thickTop="1">
      <c r="B3" s="457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9"/>
    </row>
    <row r="4" spans="2:13" ht="16.5" customHeight="1">
      <c r="B4" s="460"/>
      <c r="C4" s="81"/>
      <c r="D4" s="81"/>
      <c r="E4" s="81"/>
      <c r="F4" s="81"/>
      <c r="G4" s="81"/>
      <c r="H4" s="81"/>
      <c r="I4" s="81"/>
      <c r="J4" s="81"/>
      <c r="K4" s="81"/>
      <c r="L4" s="81"/>
      <c r="M4" s="461"/>
    </row>
    <row r="5" spans="2:13" ht="12.75">
      <c r="B5" s="460"/>
      <c r="C5" s="81"/>
      <c r="D5" s="81"/>
      <c r="E5" s="81"/>
      <c r="F5" s="81"/>
      <c r="G5" s="81"/>
      <c r="H5" s="81"/>
      <c r="I5" s="81"/>
      <c r="J5" s="81"/>
      <c r="K5" s="81"/>
      <c r="L5" s="81"/>
      <c r="M5" s="461"/>
    </row>
    <row r="6" spans="2:13" ht="12.75">
      <c r="B6" s="460"/>
      <c r="C6" s="81"/>
      <c r="D6" s="81"/>
      <c r="E6" s="81"/>
      <c r="F6" s="81"/>
      <c r="G6" s="81"/>
      <c r="H6" s="81"/>
      <c r="I6" s="81"/>
      <c r="J6" s="81"/>
      <c r="K6" s="81"/>
      <c r="L6" s="81"/>
      <c r="M6" s="461"/>
    </row>
    <row r="7" spans="2:13" ht="12.75">
      <c r="B7" s="460"/>
      <c r="C7" s="81"/>
      <c r="D7" s="81"/>
      <c r="E7" s="81"/>
      <c r="F7" s="81"/>
      <c r="G7" s="81"/>
      <c r="H7" s="81"/>
      <c r="I7" s="81"/>
      <c r="J7" s="81"/>
      <c r="K7" s="81"/>
      <c r="L7" s="81"/>
      <c r="M7" s="461"/>
    </row>
    <row r="8" spans="2:13" ht="12.75">
      <c r="B8" s="460"/>
      <c r="C8" s="81"/>
      <c r="D8" s="81"/>
      <c r="E8" s="81"/>
      <c r="F8" s="81"/>
      <c r="G8" s="81"/>
      <c r="H8" s="81"/>
      <c r="I8" s="81"/>
      <c r="J8" s="81"/>
      <c r="K8" s="81"/>
      <c r="L8" s="81"/>
      <c r="M8" s="461"/>
    </row>
    <row r="9" spans="2:13" ht="12.75">
      <c r="B9" s="460"/>
      <c r="C9" s="81"/>
      <c r="D9" s="81"/>
      <c r="E9" s="81"/>
      <c r="F9" s="81"/>
      <c r="G9" s="81"/>
      <c r="H9" s="81"/>
      <c r="I9" s="81"/>
      <c r="J9" s="81"/>
      <c r="K9" s="81"/>
      <c r="L9" s="81"/>
      <c r="M9" s="461"/>
    </row>
    <row r="10" spans="2:13" ht="12.75">
      <c r="B10" s="460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461"/>
    </row>
    <row r="11" spans="2:13" ht="12.75">
      <c r="B11" s="46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461"/>
    </row>
    <row r="12" spans="2:13" ht="12.75">
      <c r="B12" s="460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461"/>
    </row>
    <row r="13" spans="2:13" ht="12.75">
      <c r="B13" s="460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461"/>
    </row>
    <row r="14" spans="2:13" ht="12.75">
      <c r="B14" s="46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461"/>
    </row>
    <row r="15" spans="2:13" ht="12.75">
      <c r="B15" s="46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461"/>
    </row>
    <row r="16" spans="2:13" ht="12.75">
      <c r="B16" s="460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461"/>
    </row>
    <row r="17" spans="2:13" ht="12.75">
      <c r="B17" s="460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461"/>
    </row>
    <row r="18" spans="2:13" ht="12.75">
      <c r="B18" s="46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461"/>
    </row>
    <row r="19" spans="2:13" ht="12.75">
      <c r="B19" s="460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461"/>
    </row>
    <row r="20" spans="2:13" ht="12.75">
      <c r="B20" s="46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461"/>
    </row>
    <row r="21" spans="2:13" ht="12.75">
      <c r="B21" s="46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461"/>
    </row>
    <row r="22" spans="2:13" ht="12.75">
      <c r="B22" s="460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461"/>
    </row>
    <row r="23" spans="2:13" ht="12.75">
      <c r="B23" s="460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461"/>
    </row>
    <row r="24" spans="2:13" ht="12.75">
      <c r="B24" s="46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461"/>
    </row>
    <row r="25" spans="2:13" ht="12.75">
      <c r="B25" s="460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461"/>
    </row>
    <row r="26" spans="2:13" ht="12.75">
      <c r="B26" s="460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461"/>
    </row>
    <row r="27" spans="2:13" ht="12.75">
      <c r="B27" s="46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461"/>
    </row>
    <row r="28" spans="2:13" ht="12.75">
      <c r="B28" s="460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461"/>
    </row>
    <row r="29" spans="2:13" ht="12.75">
      <c r="B29" s="460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461"/>
    </row>
    <row r="30" spans="2:13" ht="12.75">
      <c r="B30" s="46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461"/>
    </row>
    <row r="31" spans="2:13" ht="12.75">
      <c r="B31" s="46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461"/>
    </row>
    <row r="32" spans="2:13" ht="12.75">
      <c r="B32" s="46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461"/>
    </row>
    <row r="33" spans="2:13" ht="81" customHeight="1">
      <c r="B33" s="460"/>
      <c r="C33" s="81"/>
      <c r="D33" s="554" t="s">
        <v>747</v>
      </c>
      <c r="E33" s="554"/>
      <c r="F33" s="554"/>
      <c r="G33" s="554"/>
      <c r="H33" s="554"/>
      <c r="I33" s="554"/>
      <c r="J33" s="554"/>
      <c r="K33" s="554"/>
      <c r="L33" s="81"/>
      <c r="M33" s="461"/>
    </row>
    <row r="34" spans="2:13" ht="45">
      <c r="B34" s="460"/>
      <c r="C34" s="467"/>
      <c r="D34" s="553"/>
      <c r="E34" s="553"/>
      <c r="F34" s="553"/>
      <c r="G34" s="553"/>
      <c r="H34" s="553"/>
      <c r="I34" s="553"/>
      <c r="J34" s="553"/>
      <c r="K34" s="553"/>
      <c r="L34" s="462"/>
      <c r="M34" s="461"/>
    </row>
    <row r="35" spans="2:13" ht="47.25" customHeight="1">
      <c r="B35" s="460"/>
      <c r="C35" s="81"/>
      <c r="D35" s="555" t="s">
        <v>748</v>
      </c>
      <c r="E35" s="555"/>
      <c r="F35" s="555"/>
      <c r="G35" s="555"/>
      <c r="H35" s="555"/>
      <c r="I35" s="555"/>
      <c r="J35" s="555"/>
      <c r="K35" s="555"/>
      <c r="L35" s="81"/>
      <c r="M35" s="461"/>
    </row>
    <row r="36" spans="2:13" ht="12.75">
      <c r="B36" s="46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461"/>
    </row>
    <row r="37" spans="2:13" ht="12.75" customHeight="1">
      <c r="B37" s="460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461"/>
    </row>
    <row r="38" spans="2:13" ht="12.75" customHeight="1">
      <c r="B38" s="460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461"/>
    </row>
    <row r="39" spans="2:13" ht="12.75" customHeight="1">
      <c r="B39" s="460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461"/>
    </row>
    <row r="40" spans="2:13" ht="12.75" customHeight="1">
      <c r="B40" s="460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461"/>
    </row>
    <row r="41" spans="2:13" ht="12.75" customHeight="1">
      <c r="B41" s="46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461"/>
    </row>
    <row r="42" spans="2:13" ht="12.75" customHeight="1">
      <c r="B42" s="460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461"/>
    </row>
    <row r="43" spans="2:13" ht="12.75" customHeight="1">
      <c r="B43" s="460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461"/>
    </row>
    <row r="44" spans="2:13" ht="12.75" customHeight="1">
      <c r="B44" s="460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461"/>
    </row>
    <row r="45" spans="2:13" ht="12.75" customHeight="1">
      <c r="B45" s="460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461"/>
    </row>
    <row r="46" spans="2:13" ht="15.75">
      <c r="B46" s="460"/>
      <c r="C46" s="468"/>
      <c r="D46" s="81"/>
      <c r="E46" s="81"/>
      <c r="F46" s="81"/>
      <c r="G46" s="81"/>
      <c r="J46" s="81"/>
      <c r="K46" s="81"/>
      <c r="L46" s="81"/>
      <c r="M46" s="461"/>
    </row>
    <row r="47" spans="2:13" ht="14.25">
      <c r="B47" s="460"/>
      <c r="C47" s="469"/>
      <c r="D47" s="81"/>
      <c r="E47" s="81"/>
      <c r="F47" s="81"/>
      <c r="G47" s="81"/>
      <c r="J47" s="463"/>
      <c r="K47" s="463"/>
      <c r="L47" s="81"/>
      <c r="M47" s="461"/>
    </row>
    <row r="48" spans="2:13" ht="14.25">
      <c r="B48" s="460"/>
      <c r="C48" s="469"/>
      <c r="D48" s="81"/>
      <c r="E48" s="81"/>
      <c r="F48" s="81"/>
      <c r="G48" s="81"/>
      <c r="J48" s="463"/>
      <c r="K48" s="463"/>
      <c r="L48" s="81"/>
      <c r="M48" s="461"/>
    </row>
    <row r="49" spans="2:13" ht="14.25">
      <c r="B49" s="460"/>
      <c r="C49" s="469"/>
      <c r="D49" s="81"/>
      <c r="E49" s="81"/>
      <c r="F49" s="81"/>
      <c r="G49" s="81"/>
      <c r="J49" s="463"/>
      <c r="K49" s="463"/>
      <c r="L49" s="81"/>
      <c r="M49" s="461"/>
    </row>
    <row r="50" spans="2:13" ht="14.25">
      <c r="B50" s="460"/>
      <c r="C50" s="469"/>
      <c r="D50" s="81"/>
      <c r="E50" s="81"/>
      <c r="F50" s="81"/>
      <c r="G50" s="81"/>
      <c r="J50" s="463"/>
      <c r="K50" s="463"/>
      <c r="L50" s="81"/>
      <c r="M50" s="461"/>
    </row>
    <row r="51" spans="2:13" ht="12.75" customHeight="1">
      <c r="B51" s="460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461"/>
    </row>
    <row r="52" spans="2:13" ht="12.75" customHeight="1">
      <c r="B52" s="460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461"/>
    </row>
    <row r="53" spans="2:13" ht="12.75" customHeight="1">
      <c r="B53" s="460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461"/>
    </row>
    <row r="54" spans="2:13" ht="12.75" customHeight="1" thickBot="1">
      <c r="B54" s="464"/>
      <c r="C54" s="465"/>
      <c r="D54" s="465"/>
      <c r="E54" s="465"/>
      <c r="F54" s="465"/>
      <c r="G54" s="465"/>
      <c r="H54" s="465"/>
      <c r="I54" s="465"/>
      <c r="J54" s="465"/>
      <c r="K54" s="465"/>
      <c r="L54" s="465"/>
      <c r="M54" s="466"/>
    </row>
    <row r="55" ht="12.75" customHeight="1" thickTop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sheetProtection password="C6B4" sheet="1" objects="1" scenarios="1" selectLockedCells="1" selectUnlockedCells="1"/>
  <mergeCells count="3">
    <mergeCell ref="D34:K34"/>
    <mergeCell ref="D33:K33"/>
    <mergeCell ref="D35:K3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="75" zoomScaleNormal="75" zoomScalePageLayoutView="0" workbookViewId="0" topLeftCell="A1">
      <selection activeCell="C27" sqref="C27:F27"/>
    </sheetView>
  </sheetViews>
  <sheetFormatPr defaultColWidth="0" defaultRowHeight="12.75"/>
  <cols>
    <col min="1" max="2" width="9.140625" style="0" customWidth="1"/>
    <col min="3" max="3" width="56.8515625" style="41" customWidth="1"/>
    <col min="4" max="4" width="13.421875" style="0" customWidth="1"/>
    <col min="5" max="5" width="18.00390625" style="0" customWidth="1"/>
    <col min="6" max="7" width="9.140625" style="0" customWidth="1"/>
    <col min="8" max="16384" width="0" style="0" hidden="1" customWidth="1"/>
  </cols>
  <sheetData>
    <row r="1" spans="1:3" s="10" customFormat="1" ht="18">
      <c r="A1" s="10" t="str">
        <f>Name_Company</f>
        <v>CERC</v>
      </c>
      <c r="C1" s="40"/>
    </row>
    <row r="2" spans="1:3" s="10" customFormat="1" ht="18">
      <c r="A2" s="10" t="str">
        <f>Name_Project</f>
        <v>Capital Cost Benchmarking</v>
      </c>
      <c r="C2" s="40"/>
    </row>
    <row r="5" spans="2:6" s="42" customFormat="1" ht="21" customHeight="1">
      <c r="B5" s="43" t="s">
        <v>57</v>
      </c>
      <c r="C5" s="556" t="s">
        <v>58</v>
      </c>
      <c r="D5" s="556"/>
      <c r="E5" s="556"/>
      <c r="F5" s="556"/>
    </row>
    <row r="6" spans="2:6" s="42" customFormat="1" ht="38.25" customHeight="1">
      <c r="B6" s="44">
        <v>1</v>
      </c>
      <c r="C6" s="557" t="s">
        <v>59</v>
      </c>
      <c r="D6" s="558"/>
      <c r="E6" s="558"/>
      <c r="F6" s="559"/>
    </row>
    <row r="7" spans="2:6" s="42" customFormat="1" ht="12.75">
      <c r="B7" s="45"/>
      <c r="C7" s="46"/>
      <c r="D7" s="47"/>
      <c r="E7" s="47"/>
      <c r="F7" s="48"/>
    </row>
    <row r="8" spans="2:6" s="42" customFormat="1" ht="36.75" customHeight="1">
      <c r="B8" s="45">
        <v>2</v>
      </c>
      <c r="C8" s="560" t="s">
        <v>60</v>
      </c>
      <c r="D8" s="561"/>
      <c r="E8" s="561"/>
      <c r="F8" s="562"/>
    </row>
    <row r="9" spans="2:6" s="42" customFormat="1" ht="12.75">
      <c r="B9" s="49"/>
      <c r="C9" s="46"/>
      <c r="D9" s="563"/>
      <c r="E9" s="563"/>
      <c r="F9" s="564"/>
    </row>
    <row r="10" spans="2:6" s="42" customFormat="1" ht="12.75">
      <c r="B10" s="45"/>
      <c r="C10" s="50" t="s">
        <v>61</v>
      </c>
      <c r="D10" s="51" t="s">
        <v>62</v>
      </c>
      <c r="E10" s="52">
        <v>4</v>
      </c>
      <c r="F10" s="53"/>
    </row>
    <row r="11" spans="2:6" s="42" customFormat="1" ht="12.75">
      <c r="B11" s="49"/>
      <c r="C11" s="50"/>
      <c r="D11" s="51" t="s">
        <v>63</v>
      </c>
      <c r="E11" s="52">
        <v>6</v>
      </c>
      <c r="F11" s="53"/>
    </row>
    <row r="12" spans="2:6" s="42" customFormat="1" ht="12.75">
      <c r="B12" s="49"/>
      <c r="C12" s="50" t="s">
        <v>64</v>
      </c>
      <c r="D12" s="51" t="s">
        <v>62</v>
      </c>
      <c r="E12" s="52">
        <v>2</v>
      </c>
      <c r="F12" s="53"/>
    </row>
    <row r="13" spans="2:6" s="42" customFormat="1" ht="12.75">
      <c r="B13" s="49"/>
      <c r="C13" s="50"/>
      <c r="D13" s="51" t="s">
        <v>63</v>
      </c>
      <c r="E13" s="52">
        <v>2</v>
      </c>
      <c r="F13" s="53"/>
    </row>
    <row r="14" spans="2:6" s="42" customFormat="1" ht="12.75">
      <c r="B14" s="49"/>
      <c r="C14" s="50" t="s">
        <v>65</v>
      </c>
      <c r="D14" s="51">
        <v>315</v>
      </c>
      <c r="E14" s="52">
        <v>2</v>
      </c>
      <c r="F14" s="53"/>
    </row>
    <row r="15" spans="2:6" s="42" customFormat="1" ht="12.75">
      <c r="B15" s="49"/>
      <c r="C15" s="50"/>
      <c r="D15" s="51">
        <v>500</v>
      </c>
      <c r="E15" s="52">
        <v>0</v>
      </c>
      <c r="F15" s="53"/>
    </row>
    <row r="16" spans="2:6" s="42" customFormat="1" ht="12.75">
      <c r="B16" s="49"/>
      <c r="C16" s="50" t="s">
        <v>66</v>
      </c>
      <c r="D16" s="51" t="s">
        <v>67</v>
      </c>
      <c r="E16" s="52">
        <v>0</v>
      </c>
      <c r="F16" s="53"/>
    </row>
    <row r="17" spans="2:6" s="42" customFormat="1" ht="12.75">
      <c r="B17" s="49"/>
      <c r="C17" s="50"/>
      <c r="D17" s="51" t="s">
        <v>68</v>
      </c>
      <c r="E17" s="52">
        <v>0</v>
      </c>
      <c r="F17" s="53"/>
    </row>
    <row r="18" spans="2:6" s="42" customFormat="1" ht="12.75">
      <c r="B18" s="49"/>
      <c r="C18" s="46"/>
      <c r="D18" s="54"/>
      <c r="E18" s="54"/>
      <c r="F18" s="53"/>
    </row>
    <row r="19" spans="2:6" s="42" customFormat="1" ht="12.75">
      <c r="B19" s="49"/>
      <c r="C19" s="46"/>
      <c r="D19" s="54"/>
      <c r="E19" s="54"/>
      <c r="F19" s="53"/>
    </row>
    <row r="20" spans="2:6" s="42" customFormat="1" ht="38.25" customHeight="1">
      <c r="B20" s="45">
        <v>3</v>
      </c>
      <c r="C20" s="560" t="s">
        <v>69</v>
      </c>
      <c r="D20" s="561"/>
      <c r="E20" s="561"/>
      <c r="F20" s="562"/>
    </row>
    <row r="21" spans="2:6" s="42" customFormat="1" ht="12.75">
      <c r="B21" s="49"/>
      <c r="C21" s="46"/>
      <c r="D21" s="47"/>
      <c r="E21" s="47"/>
      <c r="F21" s="48"/>
    </row>
    <row r="22" spans="2:6" s="42" customFormat="1" ht="49.5" customHeight="1">
      <c r="B22" s="45">
        <v>4</v>
      </c>
      <c r="C22" s="560" t="s">
        <v>70</v>
      </c>
      <c r="D22" s="561"/>
      <c r="E22" s="561"/>
      <c r="F22" s="562"/>
    </row>
    <row r="23" spans="2:6" s="42" customFormat="1" ht="12.75">
      <c r="B23" s="49"/>
      <c r="C23" s="55"/>
      <c r="D23" s="54"/>
      <c r="E23" s="54"/>
      <c r="F23" s="53"/>
    </row>
    <row r="24" spans="2:6" s="42" customFormat="1" ht="12.75">
      <c r="B24" s="49"/>
      <c r="C24" s="568"/>
      <c r="D24" s="569"/>
      <c r="E24" s="569"/>
      <c r="F24" s="570"/>
    </row>
    <row r="25" spans="2:6" s="42" customFormat="1" ht="12.75" customHeight="1">
      <c r="B25" s="45">
        <v>5</v>
      </c>
      <c r="C25" s="560" t="s">
        <v>71</v>
      </c>
      <c r="D25" s="561"/>
      <c r="E25" s="561"/>
      <c r="F25" s="562"/>
    </row>
    <row r="26" spans="2:6" s="42" customFormat="1" ht="12.75">
      <c r="B26" s="49"/>
      <c r="C26" s="46"/>
      <c r="D26" s="54"/>
      <c r="E26" s="54"/>
      <c r="F26" s="53"/>
    </row>
    <row r="27" spans="2:6" s="42" customFormat="1" ht="25.5" customHeight="1">
      <c r="B27" s="45">
        <v>6</v>
      </c>
      <c r="C27" s="560" t="s">
        <v>72</v>
      </c>
      <c r="D27" s="561"/>
      <c r="E27" s="561"/>
      <c r="F27" s="562"/>
    </row>
    <row r="28" spans="2:6" s="42" customFormat="1" ht="43.5" customHeight="1">
      <c r="B28" s="56">
        <v>7</v>
      </c>
      <c r="C28" s="565" t="s">
        <v>73</v>
      </c>
      <c r="D28" s="566"/>
      <c r="E28" s="566"/>
      <c r="F28" s="567"/>
    </row>
    <row r="29" s="42" customFormat="1" ht="12.75">
      <c r="C29" s="57"/>
    </row>
  </sheetData>
  <sheetProtection selectLockedCells="1" selectUnlockedCells="1"/>
  <mergeCells count="10">
    <mergeCell ref="C5:F5"/>
    <mergeCell ref="C6:F6"/>
    <mergeCell ref="C8:F8"/>
    <mergeCell ref="D9:F9"/>
    <mergeCell ref="C27:F27"/>
    <mergeCell ref="C28:F28"/>
    <mergeCell ref="C20:F20"/>
    <mergeCell ref="C22:F22"/>
    <mergeCell ref="C24:F24"/>
    <mergeCell ref="C25:F2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EW75"/>
  <sheetViews>
    <sheetView showGridLines="0" zoomScale="75" zoomScaleNormal="75" zoomScalePageLayoutView="0" workbookViewId="0" topLeftCell="A1">
      <selection activeCell="H26" sqref="H26"/>
    </sheetView>
  </sheetViews>
  <sheetFormatPr defaultColWidth="9.140625" defaultRowHeight="12.75" outlineLevelRow="1"/>
  <cols>
    <col min="1" max="1" width="5.7109375" style="0" customWidth="1"/>
    <col min="2" max="2" width="45.28125" style="0" customWidth="1"/>
    <col min="3" max="3" width="43.8515625" style="67" customWidth="1"/>
    <col min="4" max="4" width="15.421875" style="0" customWidth="1"/>
    <col min="5" max="18" width="11.8515625" style="0" customWidth="1"/>
    <col min="20" max="20" width="12.57421875" style="0" customWidth="1"/>
    <col min="21" max="21" width="15.7109375" style="0" customWidth="1"/>
    <col min="22" max="22" width="11.57421875" style="0" customWidth="1"/>
    <col min="23" max="23" width="13.57421875" style="0" customWidth="1"/>
  </cols>
  <sheetData>
    <row r="1" spans="1:3" s="10" customFormat="1" ht="18">
      <c r="A1" s="10" t="str">
        <f>Name_Company</f>
        <v>CERC</v>
      </c>
      <c r="C1" s="58"/>
    </row>
    <row r="2" spans="1:3" s="10" customFormat="1" ht="18">
      <c r="A2" s="10" t="str">
        <f>Name_Project</f>
        <v>Capital Cost Benchmarking</v>
      </c>
      <c r="C2" s="58"/>
    </row>
    <row r="3" spans="3:153" ht="12.75" outlineLevel="1">
      <c r="C3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5">
        <v>38718</v>
      </c>
      <c r="BC3" s="59">
        <v>38749</v>
      </c>
      <c r="BD3" s="59">
        <v>38777</v>
      </c>
      <c r="BE3" s="59">
        <v>38808</v>
      </c>
      <c r="BF3" s="59">
        <v>38838</v>
      </c>
      <c r="BG3" s="59">
        <v>38869</v>
      </c>
      <c r="BH3" s="59">
        <v>38899</v>
      </c>
      <c r="BI3" s="59">
        <v>38930</v>
      </c>
      <c r="BJ3" s="59">
        <v>38961</v>
      </c>
      <c r="BK3" s="59">
        <v>38991</v>
      </c>
      <c r="BL3" s="59">
        <v>39022</v>
      </c>
      <c r="BM3" s="59">
        <v>39052</v>
      </c>
      <c r="BN3" s="59">
        <v>39083</v>
      </c>
      <c r="BO3" s="59">
        <v>39114</v>
      </c>
      <c r="BP3" s="59">
        <v>39142</v>
      </c>
      <c r="BQ3" s="59">
        <v>39173</v>
      </c>
      <c r="BR3" s="59">
        <v>39203</v>
      </c>
      <c r="BS3" s="59">
        <v>39234</v>
      </c>
      <c r="BT3" s="59">
        <v>39264</v>
      </c>
      <c r="BU3" s="59">
        <v>39295</v>
      </c>
      <c r="BV3" s="59">
        <v>39326</v>
      </c>
      <c r="BW3" s="59">
        <v>39356</v>
      </c>
      <c r="BX3" s="59">
        <v>39387</v>
      </c>
      <c r="BY3" s="59">
        <v>39417</v>
      </c>
      <c r="BZ3" s="59">
        <v>39448</v>
      </c>
      <c r="CA3" s="59">
        <v>39479</v>
      </c>
      <c r="CB3" s="59">
        <v>39508</v>
      </c>
      <c r="CC3" s="59">
        <v>39539</v>
      </c>
      <c r="CD3" s="59">
        <v>39569</v>
      </c>
      <c r="CE3" s="59">
        <v>39600</v>
      </c>
      <c r="CF3" s="59">
        <v>39630</v>
      </c>
      <c r="CG3" s="59">
        <v>39661</v>
      </c>
      <c r="CH3" s="59">
        <v>39692</v>
      </c>
      <c r="CI3" s="59">
        <v>39722</v>
      </c>
      <c r="CJ3" s="59">
        <v>39753</v>
      </c>
      <c r="CK3" s="59">
        <v>39783</v>
      </c>
      <c r="CL3" s="59">
        <v>39814</v>
      </c>
      <c r="CM3" s="59">
        <v>39845</v>
      </c>
      <c r="CN3" s="59">
        <v>39873</v>
      </c>
      <c r="CO3" s="59">
        <v>39904</v>
      </c>
      <c r="CP3" s="59">
        <v>39934</v>
      </c>
      <c r="CQ3" s="59">
        <v>39965</v>
      </c>
      <c r="CR3" s="59">
        <v>39995</v>
      </c>
      <c r="CS3" s="59">
        <v>40026</v>
      </c>
      <c r="CT3" s="59">
        <v>40057</v>
      </c>
      <c r="CU3" s="59">
        <v>40087</v>
      </c>
      <c r="CV3" s="59">
        <v>40118</v>
      </c>
      <c r="CW3" s="59">
        <v>40148</v>
      </c>
      <c r="CX3" s="59">
        <v>40179</v>
      </c>
      <c r="CY3" s="59">
        <v>40210</v>
      </c>
      <c r="CZ3" s="59">
        <v>40238</v>
      </c>
      <c r="DA3" s="59">
        <v>40269</v>
      </c>
      <c r="DB3" s="59">
        <v>40299</v>
      </c>
      <c r="DC3" s="59">
        <v>40330</v>
      </c>
      <c r="DD3" s="59">
        <v>40360</v>
      </c>
      <c r="DE3" s="59">
        <v>40391</v>
      </c>
      <c r="DF3" s="59">
        <v>40422</v>
      </c>
      <c r="DG3" s="59">
        <v>40452</v>
      </c>
      <c r="DH3" s="59">
        <v>40483</v>
      </c>
      <c r="DI3" s="59">
        <v>40513</v>
      </c>
      <c r="DJ3" s="59">
        <v>40544</v>
      </c>
      <c r="DK3" s="59">
        <v>40575</v>
      </c>
      <c r="DL3" s="59">
        <v>40603</v>
      </c>
      <c r="DM3" s="59">
        <v>40634</v>
      </c>
      <c r="DN3" s="59">
        <v>40664</v>
      </c>
      <c r="DO3" s="59">
        <v>40695</v>
      </c>
      <c r="DP3" s="59">
        <v>40725</v>
      </c>
      <c r="DQ3" s="59">
        <v>40756</v>
      </c>
      <c r="DR3" s="59">
        <v>40787</v>
      </c>
      <c r="DS3" s="59">
        <v>40817</v>
      </c>
      <c r="DT3" s="59">
        <v>40848</v>
      </c>
      <c r="DU3" s="59">
        <v>40878</v>
      </c>
      <c r="DV3" s="59">
        <v>40909</v>
      </c>
      <c r="DW3" s="59">
        <v>40940</v>
      </c>
      <c r="DX3" s="59">
        <v>40969</v>
      </c>
      <c r="DY3" s="59">
        <v>41000</v>
      </c>
      <c r="DZ3" s="59">
        <v>41030</v>
      </c>
      <c r="EA3" s="59">
        <v>41061</v>
      </c>
      <c r="EB3" s="59">
        <v>41091</v>
      </c>
      <c r="EC3" s="59">
        <v>41122</v>
      </c>
      <c r="ED3" s="59">
        <v>41153</v>
      </c>
      <c r="EE3" s="59">
        <v>41183</v>
      </c>
      <c r="EF3" s="59">
        <v>41214</v>
      </c>
      <c r="EG3" s="59">
        <v>41244</v>
      </c>
      <c r="EH3" s="59">
        <v>41275</v>
      </c>
      <c r="EI3" s="59">
        <v>41306</v>
      </c>
      <c r="EJ3" s="59">
        <v>41334</v>
      </c>
      <c r="EK3" s="59">
        <v>41365</v>
      </c>
      <c r="EL3" s="59">
        <v>41395</v>
      </c>
      <c r="EM3" s="59">
        <v>41426</v>
      </c>
      <c r="EN3" s="59">
        <v>41456</v>
      </c>
      <c r="EO3" s="59">
        <v>41487</v>
      </c>
      <c r="EP3" s="59">
        <v>41518</v>
      </c>
      <c r="EQ3" s="59">
        <v>41548</v>
      </c>
      <c r="ER3" s="59">
        <v>41579</v>
      </c>
      <c r="ES3" s="59">
        <v>41609</v>
      </c>
      <c r="ET3" s="59">
        <v>41640</v>
      </c>
      <c r="EU3" s="59">
        <v>41671</v>
      </c>
      <c r="EV3" s="59">
        <v>41699</v>
      </c>
      <c r="EW3" s="59"/>
    </row>
    <row r="4" s="60" customFormat="1" ht="15.75" customHeight="1" thickBot="1">
      <c r="C4" s="61"/>
    </row>
    <row r="5" spans="2:4" ht="20.25" thickBot="1">
      <c r="B5" s="62" t="s">
        <v>74</v>
      </c>
      <c r="C5" s="63"/>
      <c r="D5" s="64">
        <v>40148</v>
      </c>
    </row>
    <row r="6" ht="12.75">
      <c r="C6"/>
    </row>
    <row r="7" spans="2:5" ht="15.75">
      <c r="B7" s="65" t="s">
        <v>75</v>
      </c>
      <c r="C7" s="14"/>
      <c r="D7" s="66"/>
      <c r="E7" s="66"/>
    </row>
    <row r="9" ht="13.5" thickBot="1"/>
    <row r="10" spans="2:3" s="42" customFormat="1" ht="21.75" customHeight="1" thickBot="1">
      <c r="B10" s="479" t="s">
        <v>76</v>
      </c>
      <c r="C10" s="68" t="s">
        <v>89</v>
      </c>
    </row>
    <row r="11" spans="2:3" ht="12.75">
      <c r="B11" s="69"/>
      <c r="C11" s="70"/>
    </row>
    <row r="12" spans="2:23" ht="21" customHeight="1">
      <c r="B12" s="71" t="s">
        <v>78</v>
      </c>
      <c r="C12" s="71"/>
      <c r="D12" s="71" t="s">
        <v>79</v>
      </c>
      <c r="E12" s="71" t="s">
        <v>80</v>
      </c>
      <c r="F12" s="71" t="s">
        <v>81</v>
      </c>
      <c r="G12" s="71" t="s">
        <v>82</v>
      </c>
      <c r="H12" s="71" t="s">
        <v>83</v>
      </c>
      <c r="I12" s="71" t="s">
        <v>84</v>
      </c>
      <c r="J12" s="71" t="s">
        <v>85</v>
      </c>
      <c r="K12" s="71" t="s">
        <v>86</v>
      </c>
      <c r="L12" s="71" t="s">
        <v>87</v>
      </c>
      <c r="M12" s="71" t="s">
        <v>88</v>
      </c>
      <c r="N12" s="71" t="s">
        <v>89</v>
      </c>
      <c r="O12" s="71" t="s">
        <v>90</v>
      </c>
      <c r="P12" s="71" t="s">
        <v>91</v>
      </c>
      <c r="Q12" s="71" t="s">
        <v>92</v>
      </c>
      <c r="R12" s="71" t="s">
        <v>93</v>
      </c>
      <c r="S12" s="71" t="s">
        <v>94</v>
      </c>
      <c r="T12" s="71" t="s">
        <v>95</v>
      </c>
      <c r="U12" s="71" t="s">
        <v>96</v>
      </c>
      <c r="V12" s="71" t="s">
        <v>97</v>
      </c>
      <c r="W12" s="71" t="s">
        <v>98</v>
      </c>
    </row>
    <row r="13" spans="2:23" ht="12.75">
      <c r="B13" s="72" t="s">
        <v>61</v>
      </c>
      <c r="C13" s="73" t="s">
        <v>62</v>
      </c>
      <c r="D13" s="74">
        <v>4</v>
      </c>
      <c r="E13" s="74">
        <v>4</v>
      </c>
      <c r="F13" s="74">
        <v>4</v>
      </c>
      <c r="G13" s="74">
        <v>4</v>
      </c>
      <c r="H13" s="74">
        <v>2</v>
      </c>
      <c r="I13" s="74">
        <v>2</v>
      </c>
      <c r="J13" s="74">
        <v>6</v>
      </c>
      <c r="K13" s="74">
        <v>4</v>
      </c>
      <c r="L13" s="74">
        <v>11</v>
      </c>
      <c r="M13" s="74">
        <v>6</v>
      </c>
      <c r="N13" s="74">
        <v>2</v>
      </c>
      <c r="O13" s="74">
        <v>2</v>
      </c>
      <c r="P13" s="74">
        <v>2</v>
      </c>
      <c r="Q13" s="74">
        <v>6</v>
      </c>
      <c r="R13" s="74">
        <v>4</v>
      </c>
      <c r="S13" s="74">
        <v>2</v>
      </c>
      <c r="T13" s="74">
        <v>2</v>
      </c>
      <c r="U13" s="75">
        <v>12</v>
      </c>
      <c r="V13" s="76">
        <v>7</v>
      </c>
      <c r="W13" s="76">
        <v>4</v>
      </c>
    </row>
    <row r="14" spans="2:23" ht="12.75">
      <c r="B14" s="72"/>
      <c r="C14" s="73" t="s">
        <v>63</v>
      </c>
      <c r="D14" s="74">
        <v>6</v>
      </c>
      <c r="E14" s="74">
        <v>6</v>
      </c>
      <c r="F14" s="74">
        <v>6</v>
      </c>
      <c r="G14" s="74">
        <v>4</v>
      </c>
      <c r="H14" s="74">
        <v>4</v>
      </c>
      <c r="I14" s="74">
        <v>4</v>
      </c>
      <c r="J14" s="74">
        <v>6</v>
      </c>
      <c r="K14" s="74">
        <v>11</v>
      </c>
      <c r="L14" s="74">
        <v>12</v>
      </c>
      <c r="M14" s="74">
        <v>6</v>
      </c>
      <c r="N14" s="74">
        <v>4</v>
      </c>
      <c r="O14" s="74">
        <v>4</v>
      </c>
      <c r="P14" s="74">
        <v>4</v>
      </c>
      <c r="Q14" s="74">
        <v>6</v>
      </c>
      <c r="R14" s="74">
        <v>6</v>
      </c>
      <c r="S14" s="74">
        <v>4</v>
      </c>
      <c r="T14" s="74">
        <v>4</v>
      </c>
      <c r="U14" s="75">
        <v>5</v>
      </c>
      <c r="V14" s="76">
        <v>0</v>
      </c>
      <c r="W14" s="76">
        <v>0</v>
      </c>
    </row>
    <row r="15" spans="2:23" ht="12.75">
      <c r="B15" s="72" t="s">
        <v>64</v>
      </c>
      <c r="C15" s="73" t="s">
        <v>62</v>
      </c>
      <c r="D15" s="74">
        <v>2</v>
      </c>
      <c r="E15" s="74">
        <v>2</v>
      </c>
      <c r="F15" s="74">
        <v>2</v>
      </c>
      <c r="G15" s="74">
        <v>2</v>
      </c>
      <c r="H15" s="74">
        <v>2</v>
      </c>
      <c r="I15" s="74">
        <v>1</v>
      </c>
      <c r="J15" s="74">
        <v>2</v>
      </c>
      <c r="K15" s="74">
        <v>1</v>
      </c>
      <c r="L15" s="74">
        <v>2</v>
      </c>
      <c r="M15" s="74">
        <v>2</v>
      </c>
      <c r="N15" s="74">
        <v>2</v>
      </c>
      <c r="O15" s="74">
        <v>2</v>
      </c>
      <c r="P15" s="74">
        <v>1</v>
      </c>
      <c r="Q15" s="74">
        <v>2</v>
      </c>
      <c r="R15" s="74">
        <v>3</v>
      </c>
      <c r="S15" s="74">
        <v>2</v>
      </c>
      <c r="T15" s="74">
        <v>2</v>
      </c>
      <c r="U15" s="75">
        <v>2</v>
      </c>
      <c r="V15" s="76">
        <v>0</v>
      </c>
      <c r="W15" s="76">
        <v>0</v>
      </c>
    </row>
    <row r="16" spans="2:23" ht="12.75">
      <c r="B16" s="72"/>
      <c r="C16" s="73" t="s">
        <v>63</v>
      </c>
      <c r="D16" s="74">
        <v>2</v>
      </c>
      <c r="E16" s="74">
        <v>2</v>
      </c>
      <c r="F16" s="74">
        <v>2</v>
      </c>
      <c r="G16" s="74">
        <v>2</v>
      </c>
      <c r="H16" s="74">
        <v>2</v>
      </c>
      <c r="I16" s="74">
        <v>1</v>
      </c>
      <c r="J16" s="74">
        <v>2</v>
      </c>
      <c r="K16" s="74">
        <v>1</v>
      </c>
      <c r="L16" s="74">
        <v>2</v>
      </c>
      <c r="M16" s="74">
        <v>2</v>
      </c>
      <c r="N16" s="74">
        <v>2</v>
      </c>
      <c r="O16" s="74">
        <v>2</v>
      </c>
      <c r="P16" s="74">
        <v>1</v>
      </c>
      <c r="Q16" s="74">
        <v>2</v>
      </c>
      <c r="R16" s="74">
        <v>3</v>
      </c>
      <c r="S16" s="74">
        <v>2</v>
      </c>
      <c r="T16" s="74">
        <v>2</v>
      </c>
      <c r="U16" s="75">
        <v>2</v>
      </c>
      <c r="V16" s="76">
        <v>0</v>
      </c>
      <c r="W16" s="76">
        <v>0</v>
      </c>
    </row>
    <row r="17" spans="2:23" ht="12.75">
      <c r="B17" s="72" t="s">
        <v>65</v>
      </c>
      <c r="C17" s="73">
        <v>315</v>
      </c>
      <c r="D17" s="74">
        <v>2</v>
      </c>
      <c r="E17" s="74">
        <v>2</v>
      </c>
      <c r="F17" s="74">
        <v>2</v>
      </c>
      <c r="G17" s="74">
        <v>2</v>
      </c>
      <c r="H17" s="74">
        <v>2</v>
      </c>
      <c r="I17" s="74">
        <v>1</v>
      </c>
      <c r="J17" s="74">
        <v>2</v>
      </c>
      <c r="K17" s="74">
        <v>0</v>
      </c>
      <c r="L17" s="74">
        <v>0</v>
      </c>
      <c r="M17" s="74">
        <v>2</v>
      </c>
      <c r="N17" s="74">
        <v>2</v>
      </c>
      <c r="O17" s="74">
        <v>2</v>
      </c>
      <c r="P17" s="74">
        <v>1</v>
      </c>
      <c r="Q17" s="74">
        <v>0</v>
      </c>
      <c r="R17" s="74">
        <v>3</v>
      </c>
      <c r="S17" s="74">
        <v>2</v>
      </c>
      <c r="T17" s="74">
        <v>2</v>
      </c>
      <c r="U17" s="75">
        <v>2</v>
      </c>
      <c r="V17" s="76">
        <v>0</v>
      </c>
      <c r="W17" s="76">
        <v>0</v>
      </c>
    </row>
    <row r="18" spans="2:23" ht="12.75">
      <c r="B18" s="72"/>
      <c r="C18" s="73">
        <v>500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1</v>
      </c>
      <c r="L18" s="74">
        <v>2</v>
      </c>
      <c r="M18" s="74">
        <v>0</v>
      </c>
      <c r="N18" s="74">
        <v>0</v>
      </c>
      <c r="O18" s="74">
        <v>0</v>
      </c>
      <c r="P18" s="74">
        <v>0</v>
      </c>
      <c r="Q18" s="74">
        <v>2</v>
      </c>
      <c r="R18" s="74">
        <v>0</v>
      </c>
      <c r="S18" s="74">
        <v>0</v>
      </c>
      <c r="T18" s="74">
        <v>0</v>
      </c>
      <c r="U18" s="75">
        <v>0</v>
      </c>
      <c r="V18" s="76">
        <v>0</v>
      </c>
      <c r="W18" s="76">
        <v>0</v>
      </c>
    </row>
    <row r="19" spans="2:23" ht="12.75">
      <c r="B19" s="72" t="s">
        <v>66</v>
      </c>
      <c r="C19" s="73" t="s">
        <v>67</v>
      </c>
      <c r="D19" s="74">
        <v>0</v>
      </c>
      <c r="E19" s="74">
        <v>2</v>
      </c>
      <c r="F19" s="74">
        <v>4</v>
      </c>
      <c r="G19" s="74">
        <v>2</v>
      </c>
      <c r="H19" s="74">
        <v>2</v>
      </c>
      <c r="I19" s="74">
        <v>2</v>
      </c>
      <c r="J19" s="74">
        <v>2</v>
      </c>
      <c r="K19" s="74">
        <v>3</v>
      </c>
      <c r="L19" s="74">
        <v>5</v>
      </c>
      <c r="M19" s="74">
        <v>2</v>
      </c>
      <c r="N19" s="74">
        <v>1</v>
      </c>
      <c r="O19" s="74">
        <v>0</v>
      </c>
      <c r="P19" s="74">
        <v>1</v>
      </c>
      <c r="Q19" s="74">
        <v>2</v>
      </c>
      <c r="R19" s="74">
        <v>2</v>
      </c>
      <c r="S19" s="74">
        <v>0</v>
      </c>
      <c r="T19" s="74">
        <v>2</v>
      </c>
      <c r="U19" s="75">
        <v>4</v>
      </c>
      <c r="V19" s="76">
        <v>2</v>
      </c>
      <c r="W19" s="76">
        <v>2</v>
      </c>
    </row>
    <row r="20" spans="2:23" ht="12.75">
      <c r="B20" s="72"/>
      <c r="C20" s="73" t="s">
        <v>68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2</v>
      </c>
      <c r="N20" s="74">
        <v>0</v>
      </c>
      <c r="O20" s="74">
        <v>1</v>
      </c>
      <c r="P20" s="74">
        <v>1</v>
      </c>
      <c r="Q20" s="74">
        <v>2</v>
      </c>
      <c r="R20" s="74">
        <v>1</v>
      </c>
      <c r="S20" s="74">
        <v>0</v>
      </c>
      <c r="T20" s="74">
        <v>1</v>
      </c>
      <c r="U20" s="75">
        <v>2</v>
      </c>
      <c r="V20" s="76">
        <v>1</v>
      </c>
      <c r="W20" s="76">
        <v>1</v>
      </c>
    </row>
    <row r="21" spans="2:3" ht="12.75">
      <c r="B21" s="69"/>
      <c r="C21" s="70"/>
    </row>
    <row r="22" spans="2:3" ht="12.75">
      <c r="B22" s="69"/>
      <c r="C22" s="70"/>
    </row>
    <row r="23" spans="2:4" ht="20.25" customHeight="1">
      <c r="B23" s="77" t="s">
        <v>58</v>
      </c>
      <c r="C23" s="78" t="str">
        <f>C10</f>
        <v>Alt - 11</v>
      </c>
      <c r="D23" s="79"/>
    </row>
    <row r="24" spans="2:21" ht="12.75">
      <c r="B24" s="72" t="s">
        <v>61</v>
      </c>
      <c r="C24" s="80" t="s">
        <v>62</v>
      </c>
      <c r="D24" s="74">
        <f>SUMIF($D$12:$W$12,$C$23,D13:W13)</f>
        <v>2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</row>
    <row r="25" spans="2:21" ht="12.75">
      <c r="B25" s="72"/>
      <c r="C25" s="80" t="s">
        <v>63</v>
      </c>
      <c r="D25" s="74">
        <f aca="true" t="shared" si="0" ref="D25:D31">SUMIF($D$12:$W$12,$C$23,D14:W14)</f>
        <v>4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</row>
    <row r="26" spans="2:21" ht="12.75">
      <c r="B26" s="72" t="s">
        <v>64</v>
      </c>
      <c r="C26" s="80" t="s">
        <v>62</v>
      </c>
      <c r="D26" s="74">
        <f t="shared" si="0"/>
        <v>2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</row>
    <row r="27" spans="2:21" ht="12.75">
      <c r="B27" s="72"/>
      <c r="C27" s="80" t="s">
        <v>63</v>
      </c>
      <c r="D27" s="74">
        <f t="shared" si="0"/>
        <v>2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</row>
    <row r="28" spans="2:21" ht="12.75">
      <c r="B28" s="72" t="s">
        <v>65</v>
      </c>
      <c r="C28" s="80">
        <v>315</v>
      </c>
      <c r="D28" s="74">
        <f t="shared" si="0"/>
        <v>2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</row>
    <row r="29" spans="2:21" ht="12.75">
      <c r="B29" s="72"/>
      <c r="C29" s="80">
        <v>500</v>
      </c>
      <c r="D29" s="74">
        <f t="shared" si="0"/>
        <v>0</v>
      </c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</row>
    <row r="30" spans="2:21" ht="12.75">
      <c r="B30" s="72" t="s">
        <v>66</v>
      </c>
      <c r="C30" s="80" t="s">
        <v>67</v>
      </c>
      <c r="D30" s="74">
        <f t="shared" si="0"/>
        <v>1</v>
      </c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</row>
    <row r="31" spans="2:21" ht="12.75">
      <c r="B31" s="72"/>
      <c r="C31" s="80" t="s">
        <v>68</v>
      </c>
      <c r="D31" s="74">
        <f t="shared" si="0"/>
        <v>0</v>
      </c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</row>
    <row r="32" spans="2:3" ht="12.75">
      <c r="B32" s="69"/>
      <c r="C32" s="70"/>
    </row>
    <row r="33" spans="2:3" ht="13.5" thickBot="1">
      <c r="B33" s="69"/>
      <c r="C33" s="70"/>
    </row>
    <row r="34" spans="2:3" ht="26.25" thickBot="1">
      <c r="B34" s="82" t="s">
        <v>99</v>
      </c>
      <c r="C34" s="70"/>
    </row>
    <row r="35" spans="2:3" ht="12.75">
      <c r="B35" s="69"/>
      <c r="C35" s="70"/>
    </row>
    <row r="36" spans="2:3" ht="12.75">
      <c r="B36" s="83" t="s">
        <v>100</v>
      </c>
      <c r="C36" s="83" t="s">
        <v>101</v>
      </c>
    </row>
    <row r="37" spans="2:3" ht="15.75" customHeight="1">
      <c r="B37" s="84" t="s">
        <v>102</v>
      </c>
      <c r="C37" s="85" t="s">
        <v>103</v>
      </c>
    </row>
    <row r="38" spans="2:3" ht="12.75">
      <c r="B38" s="84" t="s">
        <v>104</v>
      </c>
      <c r="C38" s="86" t="s">
        <v>105</v>
      </c>
    </row>
    <row r="39" spans="2:3" ht="12.75">
      <c r="B39" s="84" t="s">
        <v>106</v>
      </c>
      <c r="C39" s="86" t="s">
        <v>107</v>
      </c>
    </row>
    <row r="40" spans="2:3" ht="12.75">
      <c r="B40" s="84" t="s">
        <v>108</v>
      </c>
      <c r="C40" s="86" t="s">
        <v>109</v>
      </c>
    </row>
    <row r="41" spans="2:3" ht="12.75">
      <c r="B41" s="84" t="s">
        <v>110</v>
      </c>
      <c r="C41" s="86" t="s">
        <v>111</v>
      </c>
    </row>
    <row r="42" spans="2:3" ht="12.75">
      <c r="B42" s="84" t="s">
        <v>112</v>
      </c>
      <c r="C42" s="86" t="s">
        <v>113</v>
      </c>
    </row>
    <row r="43" spans="2:3" ht="12.75">
      <c r="B43" s="69"/>
      <c r="C43" s="70"/>
    </row>
    <row r="44" ht="13.5" thickBot="1"/>
    <row r="45" spans="2:21" ht="12.75">
      <c r="B45" s="87"/>
      <c r="C45" s="88" t="s">
        <v>114</v>
      </c>
      <c r="D45" s="89" t="s">
        <v>115</v>
      </c>
      <c r="U45">
        <f aca="true" t="shared" si="1" ref="U45:U50">IF(D46="Add",1,IF(D46="Substract",-1,0))</f>
        <v>1</v>
      </c>
    </row>
    <row r="46" spans="2:21" ht="12.75">
      <c r="B46" s="90" t="s">
        <v>116</v>
      </c>
      <c r="C46" s="91" t="s">
        <v>77</v>
      </c>
      <c r="D46" s="92" t="s">
        <v>117</v>
      </c>
      <c r="U46">
        <f t="shared" si="1"/>
        <v>1</v>
      </c>
    </row>
    <row r="47" spans="2:21" ht="12.75">
      <c r="B47" s="90" t="s">
        <v>116</v>
      </c>
      <c r="C47" s="91" t="s">
        <v>77</v>
      </c>
      <c r="D47" s="92" t="s">
        <v>117</v>
      </c>
      <c r="U47">
        <f t="shared" si="1"/>
        <v>1</v>
      </c>
    </row>
    <row r="48" spans="2:43" ht="12.75">
      <c r="B48" s="90" t="s">
        <v>116</v>
      </c>
      <c r="C48" s="91" t="s">
        <v>77</v>
      </c>
      <c r="D48" s="92" t="s">
        <v>117</v>
      </c>
      <c r="U48">
        <f t="shared" si="1"/>
        <v>1</v>
      </c>
      <c r="W48" t="s">
        <v>77</v>
      </c>
      <c r="X48" s="71" t="s">
        <v>79</v>
      </c>
      <c r="Y48" s="71" t="s">
        <v>80</v>
      </c>
      <c r="Z48" s="71" t="s">
        <v>81</v>
      </c>
      <c r="AA48" s="71" t="s">
        <v>82</v>
      </c>
      <c r="AB48" s="71" t="s">
        <v>83</v>
      </c>
      <c r="AC48" s="71" t="s">
        <v>84</v>
      </c>
      <c r="AD48" s="71" t="s">
        <v>85</v>
      </c>
      <c r="AE48" s="71" t="s">
        <v>86</v>
      </c>
      <c r="AF48" s="71" t="s">
        <v>87</v>
      </c>
      <c r="AG48" s="71" t="s">
        <v>88</v>
      </c>
      <c r="AH48" s="71" t="s">
        <v>89</v>
      </c>
      <c r="AI48" s="71" t="s">
        <v>90</v>
      </c>
      <c r="AJ48" s="71" t="s">
        <v>91</v>
      </c>
      <c r="AK48" s="71" t="s">
        <v>92</v>
      </c>
      <c r="AL48" s="71" t="s">
        <v>93</v>
      </c>
      <c r="AM48" s="71" t="s">
        <v>94</v>
      </c>
      <c r="AN48" s="71" t="s">
        <v>95</v>
      </c>
      <c r="AO48" s="71" t="s">
        <v>96</v>
      </c>
      <c r="AP48" s="71" t="s">
        <v>97</v>
      </c>
      <c r="AQ48" s="71" t="s">
        <v>98</v>
      </c>
    </row>
    <row r="49" spans="2:21" ht="12.75">
      <c r="B49" s="90" t="s">
        <v>116</v>
      </c>
      <c r="C49" s="91" t="s">
        <v>77</v>
      </c>
      <c r="D49" s="92" t="s">
        <v>117</v>
      </c>
      <c r="U49">
        <f t="shared" si="1"/>
        <v>1</v>
      </c>
    </row>
    <row r="50" spans="2:21" ht="12.75">
      <c r="B50" s="90" t="s">
        <v>116</v>
      </c>
      <c r="C50" s="91" t="s">
        <v>77</v>
      </c>
      <c r="D50" s="92" t="s">
        <v>117</v>
      </c>
      <c r="U50">
        <f t="shared" si="1"/>
        <v>1</v>
      </c>
    </row>
    <row r="51" spans="2:4" ht="12.75">
      <c r="B51" s="90" t="s">
        <v>116</v>
      </c>
      <c r="C51" s="91" t="s">
        <v>77</v>
      </c>
      <c r="D51" s="92" t="s">
        <v>117</v>
      </c>
    </row>
    <row r="52" ht="12.75">
      <c r="U52" s="93" t="s">
        <v>77</v>
      </c>
    </row>
    <row r="53" ht="12.75">
      <c r="U53" s="94" t="s">
        <v>102</v>
      </c>
    </row>
    <row r="54" spans="2:21" ht="31.5">
      <c r="B54" s="477" t="s">
        <v>118</v>
      </c>
      <c r="C54" s="478">
        <f>SUMIF(Summary!D9:W9,Computation_Sheet!C10,Summary!D13:W13)+IF(C46="None",0,SUMIF(Summary!D17:I17,Computation_Sheet!C46,Summary!D21:I21)*Computation_Sheet!U45)+IF(C47="None",0,SUMIF(Summary!D17:I17,Computation_Sheet!C47,Summary!D21:I21)*Computation_Sheet!U46)+IF(C48="None",0,SUMIF(Summary!D17:I17,Computation_Sheet!C48,Summary!D21:I21)*Computation_Sheet!U47)+IF(C49="None",0,SUMIF(Summary!D17:I17,Computation_Sheet!C49,Summary!D21:I21)*Computation_Sheet!U48)+IF(C50="None",0,SUMIF(Summary!D17:I17,Computation_Sheet!C50,Summary!D21:I21)*Computation_Sheet!U49)+IF(C51="None",0,SUMIF(Summary!D17:I17,Computation_Sheet!C51,Summary!D21:I21)*Computation_Sheet!U50)*0</f>
        <v>65.11702468666789</v>
      </c>
      <c r="D54" s="95"/>
      <c r="U54" s="94" t="s">
        <v>104</v>
      </c>
    </row>
    <row r="55" ht="12.75">
      <c r="U55" s="94" t="s">
        <v>106</v>
      </c>
    </row>
    <row r="56" ht="12.75">
      <c r="U56" s="94" t="s">
        <v>108</v>
      </c>
    </row>
    <row r="57" ht="12.75">
      <c r="U57" s="94" t="s">
        <v>110</v>
      </c>
    </row>
    <row r="58" ht="12.75">
      <c r="U58" s="94" t="s">
        <v>112</v>
      </c>
    </row>
    <row r="59" spans="1:14" s="96" customFormat="1" ht="19.5" hidden="1">
      <c r="A59"/>
      <c r="B59" s="16" t="s">
        <v>119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="96" customFormat="1" ht="19.5" hidden="1">
      <c r="A60" s="97"/>
    </row>
    <row r="61" spans="2:4" ht="12.75" hidden="1">
      <c r="B61" s="71"/>
      <c r="C61" s="71" t="s">
        <v>120</v>
      </c>
      <c r="D61" s="71" t="s">
        <v>121</v>
      </c>
    </row>
    <row r="62" spans="2:4" ht="12.75" hidden="1">
      <c r="B62" s="74" t="s">
        <v>122</v>
      </c>
      <c r="C62" s="98">
        <v>0.08</v>
      </c>
      <c r="D62" s="99">
        <v>0.08</v>
      </c>
    </row>
    <row r="63" spans="2:4" ht="12.75" hidden="1">
      <c r="B63" s="74" t="s">
        <v>123</v>
      </c>
      <c r="C63" s="98">
        <v>0.03</v>
      </c>
      <c r="D63" s="99">
        <v>0.03</v>
      </c>
    </row>
    <row r="64" spans="2:4" ht="12.75" hidden="1">
      <c r="B64" s="74" t="s">
        <v>124</v>
      </c>
      <c r="C64" s="98">
        <v>0.02</v>
      </c>
      <c r="D64" s="99">
        <v>0.02</v>
      </c>
    </row>
    <row r="65" ht="12.75" hidden="1">
      <c r="C65"/>
    </row>
    <row r="66" spans="2:3" ht="12.75" hidden="1">
      <c r="B66" s="23" t="s">
        <v>125</v>
      </c>
      <c r="C66" s="100">
        <f>C62+C63*C62</f>
        <v>0.0824</v>
      </c>
    </row>
    <row r="67" spans="2:3" ht="12.75" hidden="1">
      <c r="B67" s="23" t="s">
        <v>126</v>
      </c>
      <c r="C67" s="100">
        <f>C64*(1+C66)</f>
        <v>0.021648</v>
      </c>
    </row>
    <row r="68" spans="2:3" ht="12.75" hidden="1">
      <c r="B68" s="23" t="s">
        <v>127</v>
      </c>
      <c r="C68" s="100">
        <f>C66+C67</f>
        <v>0.104048</v>
      </c>
    </row>
    <row r="69" ht="12.75" hidden="1"/>
    <row r="70" ht="12.75" hidden="1"/>
    <row r="73" ht="12.75">
      <c r="C73" s="101"/>
    </row>
    <row r="75" ht="12.75">
      <c r="C75" s="102"/>
    </row>
  </sheetData>
  <sheetProtection/>
  <dataValidations count="6">
    <dataValidation type="list" allowBlank="1" showInputMessage="1" showErrorMessage="1" prompt="Choose Add/ Subtract after choosing the Component" sqref="C46:C51">
      <formula1>$U$52:$U$58</formula1>
    </dataValidation>
    <dataValidation type="list" allowBlank="1" showInputMessage="1" showErrorMessage="1" sqref="C10">
      <formula1>$W$48:$AQ$48</formula1>
    </dataValidation>
    <dataValidation type="list" allowBlank="1" showInputMessage="1" showErrorMessage="1" sqref="D5">
      <formula1>$BB$3:$EV$3</formula1>
    </dataValidation>
    <dataValidation type="list" allowBlank="1" showInputMessage="1" showErrorMessage="1" sqref="D6">
      <formula1>$BA$7:$FE$7</formula1>
    </dataValidation>
    <dataValidation type="list" allowBlank="1" showInputMessage="1" showErrorMessage="1" sqref="C22">
      <formula1>$X$48:$AL$48</formula1>
    </dataValidation>
    <dataValidation type="list" allowBlank="1" showInputMessage="1" showErrorMessage="1" sqref="D46:D51">
      <formula1>"NA, Add, Subtract"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59"/>
  <sheetViews>
    <sheetView zoomScale="80" zoomScaleNormal="80" zoomScalePageLayoutView="0" workbookViewId="0" topLeftCell="A1">
      <pane xSplit="3" ySplit="5" topLeftCell="CJ6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E33" sqref="AE33:AV33"/>
    </sheetView>
  </sheetViews>
  <sheetFormatPr defaultColWidth="0" defaultRowHeight="12.75" outlineLevelCol="1"/>
  <cols>
    <col min="1" max="1" width="9.140625" style="42" customWidth="1"/>
    <col min="2" max="2" width="9.28125" style="203" bestFit="1" customWidth="1"/>
    <col min="3" max="3" width="52.00390625" style="57" customWidth="1"/>
    <col min="4" max="4" width="13.00390625" style="42" bestFit="1" customWidth="1"/>
    <col min="5" max="5" width="13.00390625" style="42" customWidth="1" outlineLevel="1"/>
    <col min="6" max="9" width="9.8515625" style="42" customWidth="1" outlineLevel="1"/>
    <col min="10" max="10" width="11.00390625" style="42" customWidth="1" outlineLevel="1"/>
    <col min="11" max="23" width="9.8515625" style="42" customWidth="1" outlineLevel="1"/>
    <col min="24" max="24" width="12.7109375" style="42" customWidth="1" outlineLevel="1"/>
    <col min="25" max="25" width="11.28125" style="42" customWidth="1" outlineLevel="1"/>
    <col min="26" max="28" width="9.8515625" style="42" customWidth="1" outlineLevel="1"/>
    <col min="29" max="30" width="10.421875" style="204" customWidth="1" outlineLevel="1"/>
    <col min="31" max="35" width="11.28125" style="42" customWidth="1" outlineLevel="1"/>
    <col min="36" max="36" width="11.00390625" style="42" customWidth="1" outlineLevel="1"/>
    <col min="37" max="37" width="11.57421875" style="42" customWidth="1" outlineLevel="1"/>
    <col min="38" max="42" width="11.28125" style="42" customWidth="1" outlineLevel="1"/>
    <col min="43" max="43" width="11.28125" style="205" customWidth="1" outlineLevel="1"/>
    <col min="44" max="44" width="11.28125" style="42" customWidth="1" outlineLevel="1"/>
    <col min="45" max="45" width="11.57421875" style="42" customWidth="1" outlineLevel="1"/>
    <col min="46" max="47" width="11.28125" style="42" customWidth="1" outlineLevel="1"/>
    <col min="48" max="48" width="11.28125" style="204" customWidth="1" outlineLevel="1"/>
    <col min="49" max="49" width="11.28125" style="42" customWidth="1" outlineLevel="1"/>
    <col min="50" max="50" width="9.8515625" style="42" customWidth="1" outlineLevel="1"/>
    <col min="51" max="52" width="11.28125" style="42" customWidth="1" outlineLevel="1"/>
    <col min="53" max="53" width="13.57421875" style="42" bestFit="1" customWidth="1"/>
    <col min="54" max="54" width="11.7109375" style="42" customWidth="1"/>
    <col min="55" max="55" width="12.140625" style="42" customWidth="1"/>
    <col min="56" max="56" width="13.57421875" style="42" bestFit="1" customWidth="1"/>
    <col min="57" max="57" width="12.140625" style="42" customWidth="1"/>
    <col min="58" max="58" width="12.28125" style="42" customWidth="1"/>
    <col min="59" max="59" width="12.00390625" style="42" customWidth="1"/>
    <col min="60" max="60" width="12.57421875" style="42" customWidth="1"/>
    <col min="61" max="61" width="11.140625" style="42" customWidth="1"/>
    <col min="62" max="62" width="12.00390625" style="42" customWidth="1"/>
    <col min="63" max="63" width="12.421875" style="42" customWidth="1"/>
    <col min="64" max="65" width="13.57421875" style="42" bestFit="1" customWidth="1"/>
    <col min="66" max="66" width="11.7109375" style="42" customWidth="1"/>
    <col min="67" max="67" width="11.57421875" style="42" customWidth="1"/>
    <col min="68" max="68" width="12.7109375" style="42" customWidth="1"/>
    <col min="69" max="76" width="13.57421875" style="42" bestFit="1" customWidth="1"/>
    <col min="77" max="78" width="11.421875" style="42" customWidth="1"/>
    <col min="79" max="79" width="13.57421875" style="42" bestFit="1" customWidth="1"/>
    <col min="80" max="80" width="13.421875" style="42" bestFit="1" customWidth="1"/>
    <col min="81" max="82" width="13.7109375" style="42" bestFit="1" customWidth="1"/>
    <col min="83" max="83" width="13.57421875" style="42" customWidth="1"/>
    <col min="84" max="84" width="12.57421875" style="42" customWidth="1"/>
    <col min="85" max="85" width="13.421875" style="42" customWidth="1"/>
    <col min="86" max="86" width="12.57421875" style="42" customWidth="1"/>
    <col min="87" max="87" width="12.28125" style="42" customWidth="1"/>
    <col min="88" max="88" width="12.00390625" style="42" customWidth="1"/>
    <col min="89" max="89" width="13.7109375" style="42" bestFit="1" customWidth="1"/>
    <col min="90" max="90" width="13.57421875" style="42" bestFit="1" customWidth="1"/>
    <col min="91" max="91" width="12.00390625" style="42" customWidth="1"/>
    <col min="92" max="92" width="12.57421875" style="42" customWidth="1"/>
    <col min="93" max="93" width="13.00390625" style="42" customWidth="1"/>
    <col min="94" max="94" width="13.140625" style="42" customWidth="1"/>
    <col min="95" max="95" width="12.00390625" style="42" customWidth="1"/>
    <col min="96" max="96" width="13.00390625" style="42" customWidth="1"/>
    <col min="97" max="97" width="13.421875" style="42" bestFit="1" customWidth="1"/>
    <col min="98" max="98" width="11.421875" style="42" customWidth="1"/>
    <col min="99" max="99" width="12.140625" style="42" customWidth="1"/>
    <col min="100" max="100" width="12.00390625" style="42" customWidth="1"/>
    <col min="101" max="104" width="9.8515625" style="42" customWidth="1"/>
    <col min="105" max="150" width="9.140625" style="42" customWidth="1"/>
    <col min="151" max="16384" width="0" style="42" hidden="1" customWidth="1"/>
  </cols>
  <sheetData>
    <row r="1" spans="1:48" s="103" customFormat="1" ht="18">
      <c r="A1" s="103" t="str">
        <f>Name_Company</f>
        <v>CERC</v>
      </c>
      <c r="B1" s="200"/>
      <c r="C1" s="105"/>
      <c r="AC1" s="201"/>
      <c r="AD1" s="201"/>
      <c r="AQ1" s="202"/>
      <c r="AV1" s="201"/>
    </row>
    <row r="2" spans="1:48" s="103" customFormat="1" ht="18">
      <c r="A2" s="103" t="str">
        <f>Name_Project</f>
        <v>Capital Cost Benchmarking</v>
      </c>
      <c r="B2" s="200"/>
      <c r="C2" s="105"/>
      <c r="AC2" s="201"/>
      <c r="AD2" s="201"/>
      <c r="AQ2" s="202"/>
      <c r="AV2" s="201"/>
    </row>
    <row r="3" ht="12.75"/>
    <row r="4" ht="12.75"/>
    <row r="5" spans="2:256" ht="25.5" customHeight="1">
      <c r="B5" s="206" t="s">
        <v>57</v>
      </c>
      <c r="C5" s="71" t="s">
        <v>448</v>
      </c>
      <c r="D5" s="71" t="s">
        <v>43</v>
      </c>
      <c r="E5" s="59">
        <v>37257</v>
      </c>
      <c r="F5" s="59">
        <v>37288</v>
      </c>
      <c r="G5" s="59">
        <v>37316</v>
      </c>
      <c r="H5" s="59">
        <v>37347</v>
      </c>
      <c r="I5" s="59">
        <v>37377</v>
      </c>
      <c r="J5" s="59">
        <v>37408</v>
      </c>
      <c r="K5" s="59">
        <v>37438</v>
      </c>
      <c r="L5" s="59">
        <v>37469</v>
      </c>
      <c r="M5" s="59">
        <v>37500</v>
      </c>
      <c r="N5" s="59">
        <v>37530</v>
      </c>
      <c r="O5" s="59">
        <v>37561</v>
      </c>
      <c r="P5" s="59">
        <v>37591</v>
      </c>
      <c r="Q5" s="59">
        <v>37622</v>
      </c>
      <c r="R5" s="59">
        <v>37653</v>
      </c>
      <c r="S5" s="59">
        <v>37681</v>
      </c>
      <c r="T5" s="59">
        <v>37712</v>
      </c>
      <c r="U5" s="59">
        <v>37742</v>
      </c>
      <c r="V5" s="59">
        <v>37773</v>
      </c>
      <c r="W5" s="59">
        <v>37803</v>
      </c>
      <c r="X5" s="59">
        <v>37834</v>
      </c>
      <c r="Y5" s="59">
        <v>37865</v>
      </c>
      <c r="Z5" s="59">
        <v>37895</v>
      </c>
      <c r="AA5" s="59">
        <v>37926</v>
      </c>
      <c r="AB5" s="59">
        <v>37956</v>
      </c>
      <c r="AC5" s="59">
        <v>37987</v>
      </c>
      <c r="AD5" s="59">
        <v>38018</v>
      </c>
      <c r="AE5" s="59">
        <v>38047</v>
      </c>
      <c r="AF5" s="59">
        <v>38078</v>
      </c>
      <c r="AG5" s="59">
        <v>38108</v>
      </c>
      <c r="AH5" s="59">
        <v>38139</v>
      </c>
      <c r="AI5" s="59">
        <v>38169</v>
      </c>
      <c r="AJ5" s="59">
        <v>38200</v>
      </c>
      <c r="AK5" s="59">
        <v>38231</v>
      </c>
      <c r="AL5" s="59">
        <v>38261</v>
      </c>
      <c r="AM5" s="59">
        <v>38292</v>
      </c>
      <c r="AN5" s="59">
        <v>38322</v>
      </c>
      <c r="AO5" s="59">
        <v>38353</v>
      </c>
      <c r="AP5" s="59">
        <v>38384</v>
      </c>
      <c r="AQ5" s="59">
        <v>38412</v>
      </c>
      <c r="AR5" s="59">
        <v>38443</v>
      </c>
      <c r="AS5" s="59">
        <v>38473</v>
      </c>
      <c r="AT5" s="59">
        <v>38504</v>
      </c>
      <c r="AU5" s="59">
        <v>38534</v>
      </c>
      <c r="AV5" s="59">
        <v>38565</v>
      </c>
      <c r="AW5" s="59">
        <v>38596</v>
      </c>
      <c r="AX5" s="59">
        <v>38626</v>
      </c>
      <c r="AY5" s="59">
        <v>38657</v>
      </c>
      <c r="AZ5" s="59">
        <v>38687</v>
      </c>
      <c r="BA5" s="59">
        <v>38718</v>
      </c>
      <c r="BB5" s="59">
        <v>38749</v>
      </c>
      <c r="BC5" s="59">
        <v>38777</v>
      </c>
      <c r="BD5" s="59">
        <v>38808</v>
      </c>
      <c r="BE5" s="59">
        <v>38838</v>
      </c>
      <c r="BF5" s="59">
        <v>38869</v>
      </c>
      <c r="BG5" s="59">
        <v>38899</v>
      </c>
      <c r="BH5" s="59">
        <v>38930</v>
      </c>
      <c r="BI5" s="59">
        <v>38961</v>
      </c>
      <c r="BJ5" s="59">
        <v>38991</v>
      </c>
      <c r="BK5" s="59">
        <v>39022</v>
      </c>
      <c r="BL5" s="59">
        <v>39052</v>
      </c>
      <c r="BM5" s="59">
        <v>39083</v>
      </c>
      <c r="BN5" s="59">
        <v>39114</v>
      </c>
      <c r="BO5" s="59">
        <v>39142</v>
      </c>
      <c r="BP5" s="59">
        <v>39173</v>
      </c>
      <c r="BQ5" s="59">
        <v>39203</v>
      </c>
      <c r="BR5" s="59">
        <v>39234</v>
      </c>
      <c r="BS5" s="59">
        <v>39264</v>
      </c>
      <c r="BT5" s="59">
        <v>39295</v>
      </c>
      <c r="BU5" s="59">
        <v>39326</v>
      </c>
      <c r="BV5" s="59">
        <v>39356</v>
      </c>
      <c r="BW5" s="59">
        <v>39387</v>
      </c>
      <c r="BX5" s="59">
        <v>39417</v>
      </c>
      <c r="BY5" s="59">
        <v>39448</v>
      </c>
      <c r="BZ5" s="59">
        <v>39479</v>
      </c>
      <c r="CA5" s="59">
        <v>39508</v>
      </c>
      <c r="CB5" s="59">
        <v>39539</v>
      </c>
      <c r="CC5" s="59">
        <v>39569</v>
      </c>
      <c r="CD5" s="59">
        <v>39600</v>
      </c>
      <c r="CE5" s="59">
        <v>39630</v>
      </c>
      <c r="CF5" s="59">
        <v>39661</v>
      </c>
      <c r="CG5" s="59">
        <v>39692</v>
      </c>
      <c r="CH5" s="59">
        <v>39722</v>
      </c>
      <c r="CI5" s="59">
        <v>39753</v>
      </c>
      <c r="CJ5" s="59">
        <v>39783</v>
      </c>
      <c r="CK5" s="59">
        <v>39814</v>
      </c>
      <c r="CL5" s="59">
        <v>39845</v>
      </c>
      <c r="CM5" s="59">
        <v>39873</v>
      </c>
      <c r="CN5" s="59">
        <v>39904</v>
      </c>
      <c r="CO5" s="59">
        <v>39934</v>
      </c>
      <c r="CP5" s="59">
        <v>39965</v>
      </c>
      <c r="CQ5" s="59">
        <v>39995</v>
      </c>
      <c r="CR5" s="59">
        <v>40026</v>
      </c>
      <c r="CS5" s="59">
        <v>40057</v>
      </c>
      <c r="CT5" s="59">
        <v>40087</v>
      </c>
      <c r="CU5" s="59">
        <v>40118</v>
      </c>
      <c r="CV5" s="59">
        <v>40148</v>
      </c>
      <c r="CW5" s="59">
        <v>40179</v>
      </c>
      <c r="CX5" s="59">
        <v>40210</v>
      </c>
      <c r="CY5" s="59">
        <v>40238</v>
      </c>
      <c r="CZ5" s="59">
        <v>40269</v>
      </c>
      <c r="DA5" s="59">
        <v>40299</v>
      </c>
      <c r="DB5" s="59">
        <v>40330</v>
      </c>
      <c r="DC5" s="59">
        <v>40360</v>
      </c>
      <c r="DD5" s="59">
        <v>40391</v>
      </c>
      <c r="DE5" s="59">
        <v>40422</v>
      </c>
      <c r="DF5" s="59">
        <v>40452</v>
      </c>
      <c r="DG5" s="59">
        <v>40483</v>
      </c>
      <c r="DH5" s="59">
        <v>40513</v>
      </c>
      <c r="DI5" s="59">
        <v>40544</v>
      </c>
      <c r="DJ5" s="59">
        <v>40575</v>
      </c>
      <c r="DK5" s="59">
        <v>40603</v>
      </c>
      <c r="DL5" s="59">
        <v>40634</v>
      </c>
      <c r="DM5" s="59">
        <v>40664</v>
      </c>
      <c r="DN5" s="59">
        <v>40695</v>
      </c>
      <c r="DO5" s="59">
        <v>40725</v>
      </c>
      <c r="DP5" s="59">
        <v>40756</v>
      </c>
      <c r="DQ5" s="59">
        <v>40787</v>
      </c>
      <c r="DR5" s="59">
        <v>40817</v>
      </c>
      <c r="DS5" s="59">
        <v>40848</v>
      </c>
      <c r="DT5" s="59">
        <v>40878</v>
      </c>
      <c r="DU5" s="59">
        <v>40909</v>
      </c>
      <c r="DV5" s="59">
        <v>40940</v>
      </c>
      <c r="DW5" s="59">
        <v>40969</v>
      </c>
      <c r="DX5" s="59">
        <v>41000</v>
      </c>
      <c r="DY5" s="59">
        <v>41030</v>
      </c>
      <c r="DZ5" s="59">
        <v>41061</v>
      </c>
      <c r="EA5" s="59">
        <v>41091</v>
      </c>
      <c r="EB5" s="59">
        <v>41122</v>
      </c>
      <c r="EC5" s="59">
        <v>41153</v>
      </c>
      <c r="ED5" s="59">
        <v>41183</v>
      </c>
      <c r="EE5" s="59">
        <v>41214</v>
      </c>
      <c r="EF5" s="59">
        <v>41244</v>
      </c>
      <c r="EG5" s="59">
        <v>41275</v>
      </c>
      <c r="EH5" s="59">
        <v>41306</v>
      </c>
      <c r="EI5" s="59">
        <v>41334</v>
      </c>
      <c r="EJ5" s="59">
        <v>41365</v>
      </c>
      <c r="EK5" s="59">
        <v>41395</v>
      </c>
      <c r="EL5" s="59">
        <v>41426</v>
      </c>
      <c r="EM5" s="59">
        <v>41456</v>
      </c>
      <c r="EN5" s="59">
        <v>41487</v>
      </c>
      <c r="EO5" s="59">
        <v>41518</v>
      </c>
      <c r="EP5" s="59">
        <v>41548</v>
      </c>
      <c r="EQ5" s="59">
        <v>41579</v>
      </c>
      <c r="ER5" s="59">
        <v>41609</v>
      </c>
      <c r="ES5" s="59">
        <v>41641</v>
      </c>
      <c r="GA5" s="207"/>
      <c r="GB5" s="207"/>
      <c r="GC5" s="207"/>
      <c r="GD5" s="207"/>
      <c r="GE5" s="207"/>
      <c r="GF5" s="207"/>
      <c r="GG5" s="207"/>
      <c r="GH5" s="207"/>
      <c r="GI5" s="207"/>
      <c r="GJ5" s="207"/>
      <c r="GK5" s="207"/>
      <c r="GL5" s="207"/>
      <c r="GM5" s="207"/>
      <c r="GN5" s="207"/>
      <c r="GO5" s="207"/>
      <c r="GP5" s="207"/>
      <c r="GQ5" s="207"/>
      <c r="GR5" s="207"/>
      <c r="GS5" s="207"/>
      <c r="GT5" s="207"/>
      <c r="GU5" s="207"/>
      <c r="GV5" s="207"/>
      <c r="GW5" s="207"/>
      <c r="GX5" s="207"/>
      <c r="GY5" s="207"/>
      <c r="GZ5" s="207"/>
      <c r="HA5" s="207"/>
      <c r="HB5" s="207"/>
      <c r="HC5" s="207"/>
      <c r="HD5" s="207"/>
      <c r="HE5" s="207"/>
      <c r="HF5" s="207"/>
      <c r="HG5" s="207"/>
      <c r="HH5" s="207"/>
      <c r="HI5" s="207"/>
      <c r="HJ5" s="207"/>
      <c r="HK5" s="207"/>
      <c r="HL5" s="207"/>
      <c r="HM5" s="207"/>
      <c r="HN5" s="207"/>
      <c r="HO5" s="207"/>
      <c r="HP5" s="207"/>
      <c r="HQ5" s="207"/>
      <c r="HR5" s="207"/>
      <c r="HS5" s="207"/>
      <c r="HT5" s="207"/>
      <c r="HU5" s="207"/>
      <c r="HV5" s="207"/>
      <c r="HW5" s="207"/>
      <c r="HX5" s="207"/>
      <c r="HY5" s="207"/>
      <c r="HZ5" s="207"/>
      <c r="IA5" s="207"/>
      <c r="IB5" s="207"/>
      <c r="IC5" s="207"/>
      <c r="ID5" s="207"/>
      <c r="IE5" s="207"/>
      <c r="IF5" s="207"/>
      <c r="IG5" s="207"/>
      <c r="IH5" s="207"/>
      <c r="II5" s="207"/>
      <c r="IJ5" s="207"/>
      <c r="IK5" s="207"/>
      <c r="IL5" s="207"/>
      <c r="IM5" s="207"/>
      <c r="IN5" s="207"/>
      <c r="IO5" s="207"/>
      <c r="IP5" s="207"/>
      <c r="IQ5" s="207"/>
      <c r="IR5" s="207"/>
      <c r="IS5" s="207"/>
      <c r="IT5" s="207"/>
      <c r="IU5" s="207"/>
      <c r="IV5" s="207"/>
    </row>
    <row r="6" spans="2:149" ht="27" customHeight="1">
      <c r="B6" s="208">
        <v>1</v>
      </c>
      <c r="C6" s="14" t="s">
        <v>256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209"/>
      <c r="AD6" s="209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210"/>
      <c r="AR6" s="14"/>
      <c r="AS6" s="14"/>
      <c r="AT6" s="14"/>
      <c r="AU6" s="14"/>
      <c r="AV6" s="18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489"/>
      <c r="CL6" s="489"/>
      <c r="CM6" s="489"/>
      <c r="CN6" s="489"/>
      <c r="CO6" s="489"/>
      <c r="CP6" s="489"/>
      <c r="CQ6" s="483"/>
      <c r="CR6" s="483"/>
      <c r="CS6" s="483"/>
      <c r="CT6" s="483"/>
      <c r="CU6" s="483"/>
      <c r="CV6" s="483"/>
      <c r="CW6" s="483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</row>
    <row r="7" spans="2:102" s="204" customFormat="1" ht="15">
      <c r="B7" s="211" t="s">
        <v>257</v>
      </c>
      <c r="C7" s="212" t="s">
        <v>449</v>
      </c>
      <c r="D7" s="213" t="s">
        <v>450</v>
      </c>
      <c r="E7" s="214">
        <v>117662</v>
      </c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>
        <v>105116</v>
      </c>
      <c r="Z7" s="214"/>
      <c r="AA7" s="214"/>
      <c r="AB7" s="214"/>
      <c r="AC7" s="214"/>
      <c r="AD7" s="214"/>
      <c r="AE7" s="214">
        <v>161583</v>
      </c>
      <c r="AF7" s="214"/>
      <c r="AG7" s="498"/>
      <c r="AH7" s="214"/>
      <c r="AI7" s="214">
        <v>150346</v>
      </c>
      <c r="AJ7" s="214">
        <v>151962</v>
      </c>
      <c r="AK7" s="214">
        <v>156101</v>
      </c>
      <c r="AL7" s="214">
        <v>156101</v>
      </c>
      <c r="AM7" s="214">
        <v>162132</v>
      </c>
      <c r="AN7" s="214"/>
      <c r="AO7" s="214">
        <v>161959</v>
      </c>
      <c r="AP7" s="214"/>
      <c r="AQ7" s="214"/>
      <c r="AR7" s="214"/>
      <c r="AS7" s="214">
        <v>155105</v>
      </c>
      <c r="AT7" s="214"/>
      <c r="AU7" s="214"/>
      <c r="AV7" s="214">
        <v>169400</v>
      </c>
      <c r="AW7" s="214">
        <v>183947</v>
      </c>
      <c r="AX7" s="214"/>
      <c r="AY7" s="214"/>
      <c r="BA7" s="493">
        <v>234065</v>
      </c>
      <c r="BB7" s="540">
        <v>246882</v>
      </c>
      <c r="BC7" s="540">
        <v>246187</v>
      </c>
      <c r="BD7" s="493">
        <v>321694</v>
      </c>
      <c r="BE7" s="540">
        <v>405017</v>
      </c>
      <c r="BF7" s="540">
        <v>360240</v>
      </c>
      <c r="BG7" s="493">
        <v>396727</v>
      </c>
      <c r="BH7" s="493">
        <v>396250</v>
      </c>
      <c r="BI7" s="493">
        <v>388127</v>
      </c>
      <c r="BJ7" s="493">
        <v>377445</v>
      </c>
      <c r="BK7" s="493">
        <v>349767</v>
      </c>
      <c r="BL7" s="493">
        <v>331319</v>
      </c>
      <c r="BM7" s="493">
        <v>321137</v>
      </c>
      <c r="BN7" s="493">
        <v>266730</v>
      </c>
      <c r="BO7" s="493">
        <v>268199</v>
      </c>
      <c r="BP7" s="493">
        <v>300799</v>
      </c>
      <c r="BQ7" s="493">
        <v>341326</v>
      </c>
      <c r="BR7" s="493">
        <v>331023</v>
      </c>
      <c r="BS7" s="493">
        <v>343064</v>
      </c>
      <c r="BT7" s="493">
        <v>310398</v>
      </c>
      <c r="BU7" s="493">
        <v>327855</v>
      </c>
      <c r="BV7" s="493">
        <v>350128</v>
      </c>
      <c r="BW7" s="493">
        <v>340897</v>
      </c>
      <c r="BX7" s="493">
        <v>291788</v>
      </c>
      <c r="BY7" s="493">
        <v>271169</v>
      </c>
      <c r="BZ7" s="493">
        <v>298979</v>
      </c>
      <c r="CA7" s="493">
        <v>384365</v>
      </c>
      <c r="CB7" s="539">
        <v>356028</v>
      </c>
      <c r="CC7" s="539">
        <v>374688</v>
      </c>
      <c r="CD7" s="539">
        <v>378574</v>
      </c>
      <c r="CE7" s="539">
        <v>378065</v>
      </c>
      <c r="CF7" s="539">
        <v>379097</v>
      </c>
      <c r="CG7" s="539">
        <v>342410</v>
      </c>
      <c r="CH7" s="539">
        <v>349353</v>
      </c>
      <c r="CI7" s="539">
        <v>254789</v>
      </c>
      <c r="CJ7" s="539">
        <v>201489</v>
      </c>
      <c r="CK7" s="542">
        <v>155954</v>
      </c>
      <c r="CL7" s="545">
        <v>166808</v>
      </c>
      <c r="CM7" s="545">
        <v>175396</v>
      </c>
      <c r="CN7" s="545">
        <v>207578</v>
      </c>
      <c r="CO7" s="545">
        <v>232254</v>
      </c>
      <c r="CP7" s="545">
        <v>240138</v>
      </c>
      <c r="CQ7" s="546">
        <v>258059</v>
      </c>
      <c r="CR7" s="505">
        <v>271982</v>
      </c>
      <c r="CS7" s="505">
        <v>314505</v>
      </c>
      <c r="CT7" s="505">
        <v>308032</v>
      </c>
      <c r="CU7" s="505">
        <v>319423</v>
      </c>
      <c r="CV7" s="505">
        <v>326293</v>
      </c>
      <c r="CW7" s="505">
        <v>343582</v>
      </c>
      <c r="CX7" s="214"/>
    </row>
    <row r="8" spans="2:102" s="204" customFormat="1" ht="15">
      <c r="B8" s="211" t="s">
        <v>260</v>
      </c>
      <c r="C8" s="212" t="s">
        <v>767</v>
      </c>
      <c r="D8" s="213" t="s">
        <v>450</v>
      </c>
      <c r="E8" s="214">
        <v>125048</v>
      </c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>
        <v>82245</v>
      </c>
      <c r="Z8" s="214"/>
      <c r="AA8" s="214"/>
      <c r="AB8" s="214"/>
      <c r="AC8" s="214"/>
      <c r="AD8" s="214"/>
      <c r="AE8" s="214">
        <v>84522</v>
      </c>
      <c r="AF8" s="214"/>
      <c r="AG8" s="498"/>
      <c r="AH8" s="214"/>
      <c r="AI8" s="214">
        <v>96618</v>
      </c>
      <c r="AJ8" s="214">
        <v>82864</v>
      </c>
      <c r="AK8" s="214">
        <v>84681</v>
      </c>
      <c r="AL8" s="214">
        <v>84681</v>
      </c>
      <c r="AM8" s="214">
        <v>86634</v>
      </c>
      <c r="AN8" s="214"/>
      <c r="AO8" s="214">
        <v>101372</v>
      </c>
      <c r="AP8" s="214"/>
      <c r="AQ8" s="214"/>
      <c r="AR8" s="214"/>
      <c r="AS8" s="214">
        <v>161048</v>
      </c>
      <c r="AT8" s="214"/>
      <c r="AU8" s="214"/>
      <c r="AV8" s="214">
        <v>188786</v>
      </c>
      <c r="AW8" s="214">
        <v>212825</v>
      </c>
      <c r="AX8" s="214"/>
      <c r="AY8" s="214"/>
      <c r="BA8" s="493">
        <v>200074</v>
      </c>
      <c r="BB8" s="493">
        <v>195894</v>
      </c>
      <c r="BC8" s="493">
        <v>194855</v>
      </c>
      <c r="BD8" s="493">
        <v>221331</v>
      </c>
      <c r="BE8" s="493">
        <v>204827</v>
      </c>
      <c r="BF8" s="493">
        <v>203822</v>
      </c>
      <c r="BG8" s="493">
        <v>212009</v>
      </c>
      <c r="BH8" s="493">
        <v>210100</v>
      </c>
      <c r="BI8" s="493">
        <v>209593</v>
      </c>
      <c r="BJ8" s="493">
        <v>200334</v>
      </c>
      <c r="BK8" s="493">
        <v>203675</v>
      </c>
      <c r="BL8" s="493">
        <v>198712</v>
      </c>
      <c r="BM8" s="493">
        <v>200218</v>
      </c>
      <c r="BN8" s="493">
        <v>195011</v>
      </c>
      <c r="BO8" s="493">
        <v>196183</v>
      </c>
      <c r="BP8" s="493">
        <v>191168</v>
      </c>
      <c r="BQ8" s="493">
        <v>182565</v>
      </c>
      <c r="BR8" s="493">
        <v>185109</v>
      </c>
      <c r="BS8" s="493">
        <v>219073</v>
      </c>
      <c r="BT8" s="493">
        <v>198404</v>
      </c>
      <c r="BU8" s="493">
        <v>209701</v>
      </c>
      <c r="BV8" s="493">
        <v>191920</v>
      </c>
      <c r="BW8" s="493">
        <v>192092</v>
      </c>
      <c r="BX8" s="493">
        <v>195575</v>
      </c>
      <c r="BY8" s="493">
        <v>188296</v>
      </c>
      <c r="BZ8" s="493">
        <v>194326</v>
      </c>
      <c r="CA8" s="493">
        <v>231172</v>
      </c>
      <c r="CB8" s="539">
        <v>195118</v>
      </c>
      <c r="CC8" s="539">
        <v>203869</v>
      </c>
      <c r="CD8" s="539">
        <v>212968</v>
      </c>
      <c r="CE8" s="539">
        <v>215227</v>
      </c>
      <c r="CF8" s="539">
        <v>225373</v>
      </c>
      <c r="CG8" s="539">
        <v>229721</v>
      </c>
      <c r="CH8" s="539">
        <v>243082</v>
      </c>
      <c r="CI8" s="539">
        <v>238764</v>
      </c>
      <c r="CJ8" s="539">
        <v>230946</v>
      </c>
      <c r="CK8" s="545">
        <v>250205</v>
      </c>
      <c r="CL8" s="545">
        <v>228507</v>
      </c>
      <c r="CM8" s="545">
        <v>237253</v>
      </c>
      <c r="CN8" s="545">
        <v>222515</v>
      </c>
      <c r="CO8" s="545">
        <v>219799</v>
      </c>
      <c r="CP8" s="545">
        <v>186754</v>
      </c>
      <c r="CQ8" s="505">
        <v>187491</v>
      </c>
      <c r="CR8" s="505">
        <v>182536</v>
      </c>
      <c r="CS8" s="505">
        <v>170393</v>
      </c>
      <c r="CT8" s="505">
        <v>164804</v>
      </c>
      <c r="CU8" s="505">
        <v>162203</v>
      </c>
      <c r="CV8" s="505">
        <v>157341</v>
      </c>
      <c r="CW8" s="505">
        <v>152995</v>
      </c>
      <c r="CX8" s="214"/>
    </row>
    <row r="9" spans="2:102" s="204" customFormat="1" ht="15">
      <c r="B9" s="211" t="s">
        <v>262</v>
      </c>
      <c r="C9" s="215" t="s">
        <v>765</v>
      </c>
      <c r="D9" s="213" t="s">
        <v>451</v>
      </c>
      <c r="E9" s="214">
        <v>137.6</v>
      </c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>
        <v>166.1</v>
      </c>
      <c r="Z9" s="214"/>
      <c r="AA9" s="214"/>
      <c r="AB9" s="214"/>
      <c r="AC9" s="214"/>
      <c r="AD9" s="214"/>
      <c r="AE9" s="214">
        <v>198.7</v>
      </c>
      <c r="AF9" s="214"/>
      <c r="AG9" s="499"/>
      <c r="AH9" s="214"/>
      <c r="AI9" s="214">
        <v>239.8</v>
      </c>
      <c r="AJ9" s="214">
        <v>242.9</v>
      </c>
      <c r="AK9" s="214">
        <v>237.2</v>
      </c>
      <c r="AL9" s="214">
        <v>237.2</v>
      </c>
      <c r="AM9" s="214">
        <v>237.2</v>
      </c>
      <c r="AN9" s="214"/>
      <c r="AO9" s="214">
        <v>239.9</v>
      </c>
      <c r="AP9" s="214"/>
      <c r="AQ9" s="214"/>
      <c r="AR9" s="214"/>
      <c r="AS9" s="214">
        <v>258.8</v>
      </c>
      <c r="AT9" s="214"/>
      <c r="AU9" s="214"/>
      <c r="AV9" s="214">
        <v>256.3</v>
      </c>
      <c r="AW9" s="214">
        <v>259.7</v>
      </c>
      <c r="AX9" s="214"/>
      <c r="AY9" s="214"/>
      <c r="BA9" s="491">
        <v>257.9</v>
      </c>
      <c r="BB9" s="491">
        <v>256.9</v>
      </c>
      <c r="BC9" s="491">
        <v>233.4</v>
      </c>
      <c r="BD9" s="491">
        <v>243.3</v>
      </c>
      <c r="BE9" s="491">
        <v>226.2</v>
      </c>
      <c r="BF9" s="491">
        <v>243.3</v>
      </c>
      <c r="BG9" s="491">
        <v>243.9</v>
      </c>
      <c r="BH9" s="491">
        <v>243.4</v>
      </c>
      <c r="BI9" s="491">
        <v>250.8</v>
      </c>
      <c r="BJ9" s="491">
        <v>253.5</v>
      </c>
      <c r="BK9" s="491">
        <v>254.9</v>
      </c>
      <c r="BL9" s="491">
        <v>258.9</v>
      </c>
      <c r="BM9" s="491">
        <v>259.3</v>
      </c>
      <c r="BN9" s="491">
        <v>259.2</v>
      </c>
      <c r="BO9" s="491">
        <v>259.9</v>
      </c>
      <c r="BP9" s="491">
        <v>260.1</v>
      </c>
      <c r="BQ9" s="491">
        <v>261.2</v>
      </c>
      <c r="BR9" s="491">
        <v>266.2</v>
      </c>
      <c r="BS9" s="491">
        <v>268.3</v>
      </c>
      <c r="BT9" s="491">
        <v>276.7</v>
      </c>
      <c r="BU9" s="491">
        <v>276.7</v>
      </c>
      <c r="BV9" s="491">
        <v>217.22</v>
      </c>
      <c r="BW9" s="491">
        <v>276.7</v>
      </c>
      <c r="BX9" s="491">
        <v>277.3</v>
      </c>
      <c r="BY9" s="491">
        <v>277.9</v>
      </c>
      <c r="BZ9" s="491">
        <v>280.1</v>
      </c>
      <c r="CA9" s="491">
        <v>280.6</v>
      </c>
      <c r="CB9" s="492">
        <v>280</v>
      </c>
      <c r="CC9" s="492">
        <v>287.4</v>
      </c>
      <c r="CD9" s="492">
        <v>357.1</v>
      </c>
      <c r="CE9" s="492">
        <v>354.6</v>
      </c>
      <c r="CF9" s="492">
        <v>357.9</v>
      </c>
      <c r="CG9" s="492">
        <v>353.67</v>
      </c>
      <c r="CH9" s="492">
        <v>348.92</v>
      </c>
      <c r="CI9" s="492">
        <v>341.61</v>
      </c>
      <c r="CJ9" s="492">
        <v>338.67</v>
      </c>
      <c r="CK9" s="491">
        <v>330.6</v>
      </c>
      <c r="CL9" s="491">
        <v>322.7</v>
      </c>
      <c r="CM9" s="491">
        <v>319.1</v>
      </c>
      <c r="CN9" s="491">
        <v>286.1</v>
      </c>
      <c r="CO9" s="491">
        <v>289</v>
      </c>
      <c r="CP9" s="491">
        <v>286</v>
      </c>
      <c r="CQ9" s="491">
        <v>286.2</v>
      </c>
      <c r="CR9" s="491">
        <v>286.7</v>
      </c>
      <c r="CS9" s="491">
        <v>286.4</v>
      </c>
      <c r="CT9" s="494">
        <v>296.4</v>
      </c>
      <c r="CU9" s="494">
        <v>288.1</v>
      </c>
      <c r="CV9" s="494">
        <v>291.4</v>
      </c>
      <c r="CW9" s="483">
        <v>291.3</v>
      </c>
      <c r="CX9" s="214"/>
    </row>
    <row r="10" spans="2:102" s="204" customFormat="1" ht="15">
      <c r="B10" s="211" t="s">
        <v>264</v>
      </c>
      <c r="C10" s="212" t="s">
        <v>452</v>
      </c>
      <c r="D10" s="213" t="s">
        <v>453</v>
      </c>
      <c r="E10" s="214">
        <v>185.45</v>
      </c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>
        <v>185.45</v>
      </c>
      <c r="Z10" s="214"/>
      <c r="AA10" s="214"/>
      <c r="AB10" s="214"/>
      <c r="AC10" s="214"/>
      <c r="AD10" s="214"/>
      <c r="AE10" s="214">
        <v>310.82</v>
      </c>
      <c r="AF10" s="214"/>
      <c r="AG10" s="499"/>
      <c r="AH10" s="214"/>
      <c r="AI10" s="214">
        <v>309.36</v>
      </c>
      <c r="AJ10" s="214">
        <v>287.76</v>
      </c>
      <c r="AK10" s="214">
        <v>286.59</v>
      </c>
      <c r="AL10" s="214">
        <v>286.59</v>
      </c>
      <c r="AM10" s="214">
        <v>290.5</v>
      </c>
      <c r="AN10" s="214"/>
      <c r="AO10" s="214">
        <v>346.69</v>
      </c>
      <c r="AP10" s="214"/>
      <c r="AQ10" s="214"/>
      <c r="AR10" s="214"/>
      <c r="AS10" s="214">
        <v>289.25</v>
      </c>
      <c r="AT10" s="214"/>
      <c r="AU10" s="214"/>
      <c r="AV10" s="214">
        <v>251.56</v>
      </c>
      <c r="AW10" s="214">
        <v>301.15</v>
      </c>
      <c r="AX10" s="214"/>
      <c r="AY10" s="214"/>
      <c r="BA10" s="491">
        <v>286.83</v>
      </c>
      <c r="BB10" s="491">
        <v>288.92</v>
      </c>
      <c r="BC10" s="491">
        <v>300.68</v>
      </c>
      <c r="BD10" s="491">
        <v>309.05</v>
      </c>
      <c r="BE10" s="491">
        <v>308.45</v>
      </c>
      <c r="BF10" s="491" t="s">
        <v>749</v>
      </c>
      <c r="BG10" s="491">
        <v>306.86</v>
      </c>
      <c r="BH10" s="491">
        <v>303.78</v>
      </c>
      <c r="BI10" s="491">
        <v>302.1</v>
      </c>
      <c r="BJ10" s="491">
        <v>290.46</v>
      </c>
      <c r="BK10" s="491">
        <v>287.38</v>
      </c>
      <c r="BL10" s="491">
        <v>286.94</v>
      </c>
      <c r="BM10" s="491">
        <v>286.94</v>
      </c>
      <c r="BN10" s="491">
        <v>286.94</v>
      </c>
      <c r="BO10" s="491">
        <v>286.94</v>
      </c>
      <c r="BP10" s="491">
        <v>282.48</v>
      </c>
      <c r="BQ10" s="491">
        <v>282.48</v>
      </c>
      <c r="BR10" s="491">
        <v>282.48</v>
      </c>
      <c r="BS10" s="491">
        <v>331.53</v>
      </c>
      <c r="BT10" s="491">
        <v>275.4</v>
      </c>
      <c r="BU10" s="491">
        <v>305.11</v>
      </c>
      <c r="BV10" s="491">
        <v>281.76</v>
      </c>
      <c r="BW10" s="491">
        <v>281.17</v>
      </c>
      <c r="BX10" s="491">
        <v>286.55</v>
      </c>
      <c r="BY10" s="491">
        <v>302.69</v>
      </c>
      <c r="BZ10" s="491">
        <v>311.55</v>
      </c>
      <c r="CA10" s="491">
        <v>365.31</v>
      </c>
      <c r="CB10" s="492">
        <v>365</v>
      </c>
      <c r="CC10" s="492">
        <v>373.71</v>
      </c>
      <c r="CD10" s="492">
        <v>374.56</v>
      </c>
      <c r="CE10" s="492">
        <v>389.66</v>
      </c>
      <c r="CF10" s="492">
        <v>411.88</v>
      </c>
      <c r="CG10" s="492">
        <v>406.98</v>
      </c>
      <c r="CH10" s="492">
        <v>399.71</v>
      </c>
      <c r="CI10" s="492">
        <v>392.28</v>
      </c>
      <c r="CJ10" s="492">
        <v>390.17</v>
      </c>
      <c r="CK10" s="491">
        <v>387.81</v>
      </c>
      <c r="CL10" s="491">
        <v>363.11</v>
      </c>
      <c r="CM10" s="491">
        <v>359.59</v>
      </c>
      <c r="CN10" s="491">
        <v>384.24</v>
      </c>
      <c r="CO10" s="491">
        <v>373.24</v>
      </c>
      <c r="CP10" s="491">
        <v>381.53</v>
      </c>
      <c r="CQ10" s="491">
        <v>392.25</v>
      </c>
      <c r="CR10" s="491">
        <v>407.77</v>
      </c>
      <c r="CS10" s="491">
        <v>408.76</v>
      </c>
      <c r="CT10" s="494">
        <v>408.76</v>
      </c>
      <c r="CU10" s="494">
        <v>403.14</v>
      </c>
      <c r="CV10" s="494">
        <v>403.35</v>
      </c>
      <c r="CW10" s="483">
        <v>405.91</v>
      </c>
      <c r="CX10" s="214"/>
    </row>
    <row r="11" spans="2:102" s="204" customFormat="1" ht="15">
      <c r="B11" s="211" t="s">
        <v>270</v>
      </c>
      <c r="C11" s="212" t="s">
        <v>768</v>
      </c>
      <c r="D11" s="213" t="s">
        <v>454</v>
      </c>
      <c r="E11" s="214">
        <v>35513</v>
      </c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>
        <v>39098</v>
      </c>
      <c r="Z11" s="214"/>
      <c r="AA11" s="214"/>
      <c r="AB11" s="214"/>
      <c r="AC11" s="214"/>
      <c r="AD11" s="214"/>
      <c r="AE11" s="214">
        <v>24797</v>
      </c>
      <c r="AF11" s="214"/>
      <c r="AG11" s="498"/>
      <c r="AH11" s="214"/>
      <c r="AI11" s="214">
        <v>26266</v>
      </c>
      <c r="AJ11" s="214">
        <v>27305</v>
      </c>
      <c r="AK11" s="214">
        <v>27070</v>
      </c>
      <c r="AL11" s="214">
        <v>27070</v>
      </c>
      <c r="AM11" s="214">
        <v>28387</v>
      </c>
      <c r="AN11" s="214"/>
      <c r="AO11" s="214">
        <v>28160</v>
      </c>
      <c r="AP11" s="214"/>
      <c r="AQ11" s="214"/>
      <c r="AR11" s="214"/>
      <c r="AS11" s="214">
        <v>25774</v>
      </c>
      <c r="AT11" s="214"/>
      <c r="AU11" s="214"/>
      <c r="AV11" s="214">
        <v>26444</v>
      </c>
      <c r="AW11" s="214">
        <v>32498</v>
      </c>
      <c r="AX11" s="214"/>
      <c r="AY11" s="214"/>
      <c r="BA11" s="493">
        <v>34017</v>
      </c>
      <c r="BB11" s="493">
        <v>34017</v>
      </c>
      <c r="BC11" s="493">
        <v>36127</v>
      </c>
      <c r="BD11" s="493">
        <v>38018</v>
      </c>
      <c r="BE11" s="493">
        <v>38018</v>
      </c>
      <c r="BF11" s="493">
        <v>40350</v>
      </c>
      <c r="BG11" s="493">
        <v>40655</v>
      </c>
      <c r="BH11" s="493">
        <v>42602</v>
      </c>
      <c r="BI11" s="493">
        <v>42241</v>
      </c>
      <c r="BJ11" s="493">
        <v>43946</v>
      </c>
      <c r="BK11" s="493">
        <v>41113</v>
      </c>
      <c r="BL11" s="493">
        <v>38995</v>
      </c>
      <c r="BM11" s="493">
        <v>38779</v>
      </c>
      <c r="BN11" s="493">
        <v>38562</v>
      </c>
      <c r="BO11" s="493">
        <v>38661</v>
      </c>
      <c r="BP11" s="493">
        <v>38183</v>
      </c>
      <c r="BQ11" s="493">
        <v>36487</v>
      </c>
      <c r="BR11" s="493">
        <v>35573</v>
      </c>
      <c r="BS11" s="493">
        <v>35269</v>
      </c>
      <c r="BT11" s="493">
        <v>32484</v>
      </c>
      <c r="BU11" s="493">
        <v>36007</v>
      </c>
      <c r="BV11" s="493">
        <v>49950</v>
      </c>
      <c r="BW11" s="493">
        <v>35827</v>
      </c>
      <c r="BX11" s="493">
        <v>35827</v>
      </c>
      <c r="BY11" s="493">
        <v>36319</v>
      </c>
      <c r="BZ11" s="493">
        <v>38599</v>
      </c>
      <c r="CA11" s="493">
        <v>39304</v>
      </c>
      <c r="CB11" s="539">
        <v>39304</v>
      </c>
      <c r="CC11" s="539">
        <v>40182</v>
      </c>
      <c r="CD11" s="539">
        <v>45215</v>
      </c>
      <c r="CE11" s="539">
        <v>49358</v>
      </c>
      <c r="CF11" s="539">
        <v>56272</v>
      </c>
      <c r="CG11" s="539">
        <v>59080</v>
      </c>
      <c r="CH11" s="539">
        <v>56642</v>
      </c>
      <c r="CI11" s="539">
        <v>54287</v>
      </c>
      <c r="CJ11" s="539">
        <v>53145</v>
      </c>
      <c r="CK11" s="493">
        <v>52986</v>
      </c>
      <c r="CL11" s="493">
        <v>49375</v>
      </c>
      <c r="CM11" s="493">
        <v>46625</v>
      </c>
      <c r="CN11" s="493">
        <v>46250</v>
      </c>
      <c r="CO11" s="493">
        <v>45500</v>
      </c>
      <c r="CP11" s="493">
        <v>44125</v>
      </c>
      <c r="CQ11" s="493">
        <v>44125</v>
      </c>
      <c r="CR11" s="493">
        <v>47300</v>
      </c>
      <c r="CS11" s="493">
        <v>47250</v>
      </c>
      <c r="CT11" s="493">
        <v>50950</v>
      </c>
      <c r="CU11" s="493">
        <v>50375</v>
      </c>
      <c r="CV11" s="493">
        <v>49625</v>
      </c>
      <c r="CW11" s="511">
        <v>50625</v>
      </c>
      <c r="CX11" s="214"/>
    </row>
    <row r="12" spans="2:102" s="204" customFormat="1" ht="15">
      <c r="B12" s="211" t="s">
        <v>272</v>
      </c>
      <c r="C12" s="215" t="s">
        <v>455</v>
      </c>
      <c r="D12" s="213" t="s">
        <v>456</v>
      </c>
      <c r="E12" s="214">
        <v>111.95519999999999</v>
      </c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>
        <v>117.3648</v>
      </c>
      <c r="Z12" s="214"/>
      <c r="AA12" s="214"/>
      <c r="AB12" s="214"/>
      <c r="AC12" s="214"/>
      <c r="AD12" s="214"/>
      <c r="AE12" s="214">
        <v>118.54079999999999</v>
      </c>
      <c r="AF12" s="214"/>
      <c r="AG12" s="499"/>
      <c r="AH12" s="214"/>
      <c r="AI12" s="214">
        <v>121.5984</v>
      </c>
      <c r="AJ12" s="214">
        <v>122.7744</v>
      </c>
      <c r="AK12" s="214">
        <v>123.00959999999999</v>
      </c>
      <c r="AL12" s="214">
        <v>123.00959999999999</v>
      </c>
      <c r="AM12" s="214">
        <v>123.7152</v>
      </c>
      <c r="AN12" s="214"/>
      <c r="AO12" s="214">
        <v>123.7152</v>
      </c>
      <c r="AP12" s="214"/>
      <c r="AQ12" s="214"/>
      <c r="AR12" s="214"/>
      <c r="AS12" s="214">
        <v>123.9504</v>
      </c>
      <c r="AT12" s="214"/>
      <c r="AU12" s="214"/>
      <c r="AV12" s="214">
        <v>127.008</v>
      </c>
      <c r="AW12" s="214">
        <v>127.4784</v>
      </c>
      <c r="AX12" s="214"/>
      <c r="AY12" s="214"/>
      <c r="BA12" s="491">
        <v>130.0656</v>
      </c>
      <c r="BB12" s="491">
        <v>129.1248</v>
      </c>
      <c r="BC12" s="491">
        <v>129.5952</v>
      </c>
      <c r="BD12" s="491">
        <v>130.7712</v>
      </c>
      <c r="BE12" s="491">
        <v>130.7712</v>
      </c>
      <c r="BF12" s="491">
        <v>130.7712</v>
      </c>
      <c r="BG12" s="491">
        <v>131.712</v>
      </c>
      <c r="BH12" s="491">
        <v>133.8288</v>
      </c>
      <c r="BI12" s="491">
        <v>135.0048</v>
      </c>
      <c r="BJ12" s="491">
        <v>135.0048</v>
      </c>
      <c r="BK12" s="491">
        <v>136.1808</v>
      </c>
      <c r="BL12" s="491">
        <v>138.2976</v>
      </c>
      <c r="BM12" s="491">
        <v>138.299952</v>
      </c>
      <c r="BN12" s="491">
        <v>138.299952</v>
      </c>
      <c r="BO12" s="491">
        <v>138.299952</v>
      </c>
      <c r="BP12" s="491">
        <v>139.388928</v>
      </c>
      <c r="BQ12" s="491">
        <v>138.299952</v>
      </c>
      <c r="BR12" s="491">
        <v>139.388928</v>
      </c>
      <c r="BS12" s="491">
        <v>132.0092928</v>
      </c>
      <c r="BT12" s="491">
        <v>133.0093632</v>
      </c>
      <c r="BU12" s="491">
        <v>133.0093632</v>
      </c>
      <c r="BV12" s="491">
        <v>144.8832</v>
      </c>
      <c r="BW12" s="491">
        <v>144.83380799999998</v>
      </c>
      <c r="BX12" s="491">
        <v>145.92278399999998</v>
      </c>
      <c r="BY12" s="491">
        <v>145.92278399999998</v>
      </c>
      <c r="BZ12" s="491">
        <v>145.92278399999998</v>
      </c>
      <c r="CA12" s="491">
        <v>138.0097152</v>
      </c>
      <c r="CB12" s="492">
        <v>147</v>
      </c>
      <c r="CC12" s="492">
        <v>149.19</v>
      </c>
      <c r="CD12" s="492">
        <v>150.28</v>
      </c>
      <c r="CE12" s="492">
        <v>151.37</v>
      </c>
      <c r="CF12" s="492">
        <v>152.46</v>
      </c>
      <c r="CG12" s="492">
        <v>147.25</v>
      </c>
      <c r="CH12" s="492">
        <v>149.307312</v>
      </c>
      <c r="CI12" s="492">
        <v>150.3370176</v>
      </c>
      <c r="CJ12" s="492">
        <v>150.3370176</v>
      </c>
      <c r="CK12" s="491">
        <v>147.00925984251964</v>
      </c>
      <c r="CL12" s="483">
        <v>148</v>
      </c>
      <c r="CM12" s="483">
        <v>148</v>
      </c>
      <c r="CN12" s="483">
        <v>150.64</v>
      </c>
      <c r="CO12" s="483">
        <v>151</v>
      </c>
      <c r="CP12" s="483">
        <v>153</v>
      </c>
      <c r="CQ12" s="483">
        <v>160</v>
      </c>
      <c r="CR12" s="483">
        <v>162</v>
      </c>
      <c r="CS12" s="483">
        <v>163</v>
      </c>
      <c r="CT12" s="483">
        <v>165</v>
      </c>
      <c r="CU12" s="483">
        <v>168</v>
      </c>
      <c r="CV12" s="512">
        <v>168</v>
      </c>
      <c r="CW12" s="515"/>
      <c r="CX12" s="214"/>
    </row>
    <row r="13" spans="2:102" s="204" customFormat="1" ht="15">
      <c r="B13" s="216"/>
      <c r="C13" s="217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Z13" s="214"/>
      <c r="AA13" s="214"/>
      <c r="AB13" s="214"/>
      <c r="AC13" s="214"/>
      <c r="AD13" s="214"/>
      <c r="AE13" s="214"/>
      <c r="AF13" s="214"/>
      <c r="AG13" s="499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BA13" s="491"/>
      <c r="BB13" s="491"/>
      <c r="BC13" s="491"/>
      <c r="BD13" s="491"/>
      <c r="BE13" s="491"/>
      <c r="BF13" s="491"/>
      <c r="BG13" s="491"/>
      <c r="BH13" s="491"/>
      <c r="BI13" s="491"/>
      <c r="BJ13" s="491"/>
      <c r="BK13" s="491"/>
      <c r="BL13" s="491"/>
      <c r="BM13" s="491"/>
      <c r="BN13" s="491"/>
      <c r="BO13" s="491"/>
      <c r="BP13" s="491"/>
      <c r="BQ13" s="491"/>
      <c r="BR13" s="491"/>
      <c r="BS13" s="491"/>
      <c r="BT13" s="491"/>
      <c r="BU13" s="491"/>
      <c r="BV13" s="491"/>
      <c r="BW13" s="491"/>
      <c r="BX13" s="491"/>
      <c r="BY13" s="491"/>
      <c r="BZ13" s="491"/>
      <c r="CA13" s="491"/>
      <c r="CB13" s="492"/>
      <c r="CC13" s="492"/>
      <c r="CD13" s="492"/>
      <c r="CE13" s="492"/>
      <c r="CF13" s="492"/>
      <c r="CG13" s="492"/>
      <c r="CH13" s="492"/>
      <c r="CI13" s="492"/>
      <c r="CJ13" s="492"/>
      <c r="CK13" s="493"/>
      <c r="CL13" s="512"/>
      <c r="CM13" s="512"/>
      <c r="CN13" s="512"/>
      <c r="CO13" s="512"/>
      <c r="CP13" s="512"/>
      <c r="CQ13" s="512"/>
      <c r="CR13" s="512"/>
      <c r="CS13" s="512"/>
      <c r="CT13" s="512"/>
      <c r="CU13" s="512"/>
      <c r="CV13" s="512"/>
      <c r="CW13" s="505"/>
      <c r="CX13" s="214"/>
    </row>
    <row r="14" spans="2:149" s="204" customFormat="1" ht="15">
      <c r="B14" s="218">
        <v>2</v>
      </c>
      <c r="C14" s="209" t="s">
        <v>457</v>
      </c>
      <c r="D14" s="209"/>
      <c r="E14" s="214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214"/>
      <c r="Z14" s="180"/>
      <c r="AA14" s="180"/>
      <c r="AB14" s="180"/>
      <c r="AC14" s="180"/>
      <c r="AD14" s="180"/>
      <c r="AE14" s="214"/>
      <c r="AF14" s="180"/>
      <c r="AG14" s="500"/>
      <c r="AH14" s="180"/>
      <c r="AI14" s="214"/>
      <c r="AJ14" s="214"/>
      <c r="AK14" s="180"/>
      <c r="AL14" s="214">
        <v>286.59</v>
      </c>
      <c r="AM14" s="180"/>
      <c r="AN14" s="214"/>
      <c r="AO14" s="180"/>
      <c r="AP14" s="214"/>
      <c r="AQ14" s="214"/>
      <c r="AR14" s="214"/>
      <c r="AS14" s="214"/>
      <c r="AT14" s="214"/>
      <c r="AU14" s="214"/>
      <c r="AV14" s="214"/>
      <c r="AW14" s="184"/>
      <c r="AX14" s="214"/>
      <c r="AY14" s="214"/>
      <c r="BA14" s="491"/>
      <c r="BB14" s="491"/>
      <c r="BC14" s="491"/>
      <c r="BD14" s="491"/>
      <c r="BE14" s="491"/>
      <c r="BF14" s="491"/>
      <c r="BG14" s="491"/>
      <c r="BH14" s="491"/>
      <c r="BI14" s="491"/>
      <c r="BJ14" s="491"/>
      <c r="BK14" s="491"/>
      <c r="BL14" s="491"/>
      <c r="BM14" s="491"/>
      <c r="BN14" s="491"/>
      <c r="BO14" s="491"/>
      <c r="BP14" s="491"/>
      <c r="BQ14" s="491"/>
      <c r="BR14" s="491"/>
      <c r="BS14" s="495"/>
      <c r="BT14" s="495"/>
      <c r="BU14" s="495"/>
      <c r="BV14" s="491"/>
      <c r="BW14" s="491"/>
      <c r="BX14" s="491"/>
      <c r="BY14" s="491"/>
      <c r="BZ14" s="491"/>
      <c r="CA14" s="491"/>
      <c r="CB14" s="492"/>
      <c r="CC14" s="492"/>
      <c r="CD14" s="492"/>
      <c r="CE14" s="492"/>
      <c r="CF14" s="492"/>
      <c r="CG14" s="492"/>
      <c r="CH14" s="492"/>
      <c r="CI14" s="492"/>
      <c r="CJ14" s="492"/>
      <c r="CK14" s="491"/>
      <c r="CL14" s="513"/>
      <c r="CM14" s="513"/>
      <c r="CN14" s="513"/>
      <c r="CO14" s="513"/>
      <c r="CP14" s="513"/>
      <c r="CQ14" s="513"/>
      <c r="CR14" s="513"/>
      <c r="CS14" s="513"/>
      <c r="CT14" s="513"/>
      <c r="CU14" s="517"/>
      <c r="CV14" s="517"/>
      <c r="CW14" s="517"/>
      <c r="CX14" s="180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09"/>
      <c r="DM14" s="209"/>
      <c r="DN14" s="209"/>
      <c r="DO14" s="209"/>
      <c r="DP14" s="209"/>
      <c r="DQ14" s="209"/>
      <c r="DR14" s="209"/>
      <c r="DS14" s="209"/>
      <c r="DT14" s="209"/>
      <c r="DU14" s="209"/>
      <c r="DV14" s="209"/>
      <c r="DW14" s="209"/>
      <c r="DX14" s="209"/>
      <c r="DY14" s="209"/>
      <c r="DZ14" s="209"/>
      <c r="EA14" s="209"/>
      <c r="EB14" s="209"/>
      <c r="EC14" s="209"/>
      <c r="ED14" s="209"/>
      <c r="EE14" s="209"/>
      <c r="EF14" s="209"/>
      <c r="EG14" s="209"/>
      <c r="EH14" s="209"/>
      <c r="EI14" s="209"/>
      <c r="EJ14" s="209"/>
      <c r="EK14" s="209"/>
      <c r="EL14" s="209"/>
      <c r="EM14" s="209"/>
      <c r="EN14" s="209"/>
      <c r="EO14" s="209"/>
      <c r="EP14" s="209"/>
      <c r="EQ14" s="209"/>
      <c r="ER14" s="209"/>
      <c r="ES14" s="209"/>
    </row>
    <row r="15" spans="2:102" s="204" customFormat="1" ht="15">
      <c r="B15" s="211" t="s">
        <v>257</v>
      </c>
      <c r="C15" s="215" t="s">
        <v>449</v>
      </c>
      <c r="D15" s="213" t="s">
        <v>450</v>
      </c>
      <c r="E15" s="214">
        <v>117662</v>
      </c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>
        <v>105116</v>
      </c>
      <c r="AB15" s="214"/>
      <c r="AC15" s="214"/>
      <c r="AD15" s="214"/>
      <c r="AE15" s="214">
        <v>161583</v>
      </c>
      <c r="AG15" s="498"/>
      <c r="AI15" s="214">
        <v>150346</v>
      </c>
      <c r="AJ15" s="214">
        <v>151962</v>
      </c>
      <c r="AK15" s="214">
        <v>156101</v>
      </c>
      <c r="AL15" s="214">
        <v>156101</v>
      </c>
      <c r="AM15" s="214">
        <v>162132</v>
      </c>
      <c r="AN15" s="214"/>
      <c r="AO15" s="214">
        <v>161959</v>
      </c>
      <c r="AP15" s="214"/>
      <c r="AQ15" s="214"/>
      <c r="AR15" s="214"/>
      <c r="AS15" s="214">
        <v>155105</v>
      </c>
      <c r="AT15" s="214"/>
      <c r="AU15" s="214"/>
      <c r="AV15" s="214">
        <v>169400</v>
      </c>
      <c r="AW15" s="214">
        <v>183947</v>
      </c>
      <c r="AX15" s="214"/>
      <c r="AY15" s="214"/>
      <c r="BA15" s="493">
        <v>234065</v>
      </c>
      <c r="BB15" s="540">
        <f>BB7</f>
        <v>246882</v>
      </c>
      <c r="BC15" s="540">
        <f>BC7</f>
        <v>246187</v>
      </c>
      <c r="BD15" s="493">
        <f>BD7</f>
        <v>321694</v>
      </c>
      <c r="BE15" s="540">
        <f>BE7</f>
        <v>405017</v>
      </c>
      <c r="BF15" s="540">
        <f>BF7</f>
        <v>360240</v>
      </c>
      <c r="BG15" s="493">
        <v>396727</v>
      </c>
      <c r="BH15" s="493">
        <v>396250</v>
      </c>
      <c r="BI15" s="493">
        <v>388127</v>
      </c>
      <c r="BJ15" s="493">
        <v>377445</v>
      </c>
      <c r="BK15" s="493">
        <v>349767</v>
      </c>
      <c r="BL15" s="493">
        <v>331319</v>
      </c>
      <c r="BM15" s="493">
        <v>321137</v>
      </c>
      <c r="BN15" s="493">
        <v>266730</v>
      </c>
      <c r="BO15" s="493">
        <v>268199</v>
      </c>
      <c r="BP15" s="493">
        <v>300799</v>
      </c>
      <c r="BQ15" s="493">
        <v>341326</v>
      </c>
      <c r="BR15" s="493">
        <v>331023</v>
      </c>
      <c r="BS15" s="541">
        <v>343064</v>
      </c>
      <c r="BT15" s="541">
        <v>310398</v>
      </c>
      <c r="BU15" s="541">
        <v>327855</v>
      </c>
      <c r="BV15" s="493">
        <v>350128</v>
      </c>
      <c r="BW15" s="493">
        <v>340897</v>
      </c>
      <c r="BX15" s="493">
        <v>291788</v>
      </c>
      <c r="BY15" s="493">
        <v>271169</v>
      </c>
      <c r="BZ15" s="493">
        <v>298979</v>
      </c>
      <c r="CA15" s="493">
        <v>384365</v>
      </c>
      <c r="CB15" s="539">
        <v>356028</v>
      </c>
      <c r="CC15" s="539">
        <v>374688</v>
      </c>
      <c r="CD15" s="539">
        <v>378574</v>
      </c>
      <c r="CE15" s="539">
        <v>378065</v>
      </c>
      <c r="CF15" s="539">
        <v>379097</v>
      </c>
      <c r="CG15" s="539">
        <v>342410</v>
      </c>
      <c r="CH15" s="539">
        <v>349353</v>
      </c>
      <c r="CI15" s="539">
        <v>254789</v>
      </c>
      <c r="CJ15" s="539">
        <f>CJ7</f>
        <v>201489</v>
      </c>
      <c r="CK15" s="542">
        <v>155954</v>
      </c>
      <c r="CL15" s="543">
        <v>166808</v>
      </c>
      <c r="CM15" s="543">
        <v>175396</v>
      </c>
      <c r="CN15" s="543">
        <v>207578</v>
      </c>
      <c r="CO15" s="543">
        <v>232254</v>
      </c>
      <c r="CP15" s="543">
        <v>240138</v>
      </c>
      <c r="CQ15" s="544">
        <v>258059</v>
      </c>
      <c r="CR15" s="505">
        <v>271982</v>
      </c>
      <c r="CS15" s="505">
        <v>314505</v>
      </c>
      <c r="CT15" s="505">
        <v>308032</v>
      </c>
      <c r="CU15" s="505">
        <v>319423</v>
      </c>
      <c r="CV15" s="505">
        <v>326293</v>
      </c>
      <c r="CW15" s="505">
        <v>343582</v>
      </c>
      <c r="CX15" s="214"/>
    </row>
    <row r="16" spans="2:102" s="204" customFormat="1" ht="15">
      <c r="B16" s="211" t="s">
        <v>260</v>
      </c>
      <c r="C16" s="212" t="s">
        <v>767</v>
      </c>
      <c r="D16" s="213" t="s">
        <v>450</v>
      </c>
      <c r="E16" s="214">
        <v>125048</v>
      </c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>
        <v>82245</v>
      </c>
      <c r="AB16" s="214"/>
      <c r="AC16" s="214"/>
      <c r="AD16" s="214"/>
      <c r="AE16" s="214">
        <v>84522</v>
      </c>
      <c r="AG16" s="498"/>
      <c r="AI16" s="214">
        <v>96618</v>
      </c>
      <c r="AJ16" s="214">
        <v>82864</v>
      </c>
      <c r="AK16" s="214">
        <v>84681</v>
      </c>
      <c r="AL16" s="214">
        <v>84681</v>
      </c>
      <c r="AM16" s="214">
        <v>86634</v>
      </c>
      <c r="AN16" s="214"/>
      <c r="AO16" s="214">
        <v>101372</v>
      </c>
      <c r="AP16" s="214"/>
      <c r="AQ16" s="214"/>
      <c r="AR16" s="214"/>
      <c r="AS16" s="214">
        <v>161048</v>
      </c>
      <c r="AT16" s="214"/>
      <c r="AU16" s="214"/>
      <c r="AV16" s="214">
        <v>188786</v>
      </c>
      <c r="AW16" s="214">
        <v>212825</v>
      </c>
      <c r="AX16" s="214"/>
      <c r="AY16" s="214"/>
      <c r="BA16" s="493">
        <v>200074</v>
      </c>
      <c r="BB16" s="493">
        <v>195894</v>
      </c>
      <c r="BC16" s="493">
        <v>194855</v>
      </c>
      <c r="BD16" s="493">
        <v>221331</v>
      </c>
      <c r="BE16" s="493">
        <v>204827</v>
      </c>
      <c r="BF16" s="493">
        <v>203822</v>
      </c>
      <c r="BG16" s="493">
        <v>212009</v>
      </c>
      <c r="BH16" s="493">
        <v>210100</v>
      </c>
      <c r="BI16" s="493">
        <v>209593</v>
      </c>
      <c r="BJ16" s="493">
        <v>200334</v>
      </c>
      <c r="BK16" s="493">
        <v>203675</v>
      </c>
      <c r="BL16" s="493">
        <v>198712</v>
      </c>
      <c r="BM16" s="493">
        <v>200218</v>
      </c>
      <c r="BN16" s="493">
        <v>195011</v>
      </c>
      <c r="BO16" s="493">
        <v>196183</v>
      </c>
      <c r="BP16" s="493">
        <v>191168</v>
      </c>
      <c r="BQ16" s="493">
        <v>182565</v>
      </c>
      <c r="BR16" s="493">
        <v>185109</v>
      </c>
      <c r="BS16" s="541">
        <v>219073</v>
      </c>
      <c r="BT16" s="541">
        <v>198404</v>
      </c>
      <c r="BU16" s="541">
        <v>209701</v>
      </c>
      <c r="BV16" s="493">
        <v>215120</v>
      </c>
      <c r="BW16" s="493">
        <v>192092</v>
      </c>
      <c r="BX16" s="493">
        <v>195575</v>
      </c>
      <c r="BY16" s="493">
        <v>188296</v>
      </c>
      <c r="BZ16" s="493">
        <v>194326</v>
      </c>
      <c r="CA16" s="493">
        <v>231172</v>
      </c>
      <c r="CB16" s="539">
        <v>195118</v>
      </c>
      <c r="CC16" s="539">
        <v>203689</v>
      </c>
      <c r="CD16" s="539">
        <v>212968</v>
      </c>
      <c r="CE16" s="539">
        <v>215227</v>
      </c>
      <c r="CF16" s="539">
        <v>225373</v>
      </c>
      <c r="CG16" s="539">
        <v>229721</v>
      </c>
      <c r="CH16" s="539">
        <v>243082</v>
      </c>
      <c r="CI16" s="539">
        <v>238764</v>
      </c>
      <c r="CJ16" s="539">
        <v>230946</v>
      </c>
      <c r="CK16" s="545">
        <v>250205</v>
      </c>
      <c r="CL16" s="543">
        <v>228507</v>
      </c>
      <c r="CM16" s="543">
        <v>237253</v>
      </c>
      <c r="CN16" s="543">
        <v>222515</v>
      </c>
      <c r="CO16" s="543">
        <v>219799</v>
      </c>
      <c r="CP16" s="543">
        <v>186754</v>
      </c>
      <c r="CQ16" s="505">
        <v>187491</v>
      </c>
      <c r="CR16" s="505">
        <v>182536</v>
      </c>
      <c r="CS16" s="505">
        <v>170393</v>
      </c>
      <c r="CT16" s="505">
        <v>164804</v>
      </c>
      <c r="CU16" s="505">
        <v>162203</v>
      </c>
      <c r="CV16" s="505">
        <v>157341</v>
      </c>
      <c r="CW16" s="505">
        <v>152995</v>
      </c>
      <c r="CX16" s="214"/>
    </row>
    <row r="17" spans="2:102" s="204" customFormat="1" ht="15">
      <c r="B17" s="211" t="s">
        <v>262</v>
      </c>
      <c r="C17" s="215" t="s">
        <v>765</v>
      </c>
      <c r="D17" s="213" t="s">
        <v>451</v>
      </c>
      <c r="E17" s="214">
        <v>137.6</v>
      </c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>
        <v>166.1</v>
      </c>
      <c r="AB17" s="214"/>
      <c r="AC17" s="214"/>
      <c r="AD17" s="214"/>
      <c r="AE17" s="214">
        <v>198.7</v>
      </c>
      <c r="AG17" s="499"/>
      <c r="AI17" s="214">
        <v>239.8</v>
      </c>
      <c r="AJ17" s="214">
        <v>242.9</v>
      </c>
      <c r="AK17" s="214">
        <v>237.2</v>
      </c>
      <c r="AL17" s="214">
        <v>237.2</v>
      </c>
      <c r="AM17" s="214">
        <v>237.2</v>
      </c>
      <c r="AN17" s="214"/>
      <c r="AO17" s="214">
        <v>239.9</v>
      </c>
      <c r="AP17" s="214"/>
      <c r="AQ17" s="214"/>
      <c r="AR17" s="214"/>
      <c r="AS17" s="214">
        <v>258.8</v>
      </c>
      <c r="AT17" s="214"/>
      <c r="AU17" s="214"/>
      <c r="AV17" s="214">
        <v>256.3</v>
      </c>
      <c r="AW17" s="214">
        <v>259.7</v>
      </c>
      <c r="AX17" s="214"/>
      <c r="AY17" s="214"/>
      <c r="BA17" s="491">
        <v>257.9</v>
      </c>
      <c r="BB17" s="491">
        <v>256.9</v>
      </c>
      <c r="BC17" s="491">
        <v>233.4</v>
      </c>
      <c r="BD17" s="491">
        <v>243.3</v>
      </c>
      <c r="BE17" s="491">
        <v>226.2</v>
      </c>
      <c r="BF17" s="491">
        <v>243.3</v>
      </c>
      <c r="BG17" s="491">
        <v>243.9</v>
      </c>
      <c r="BH17" s="491">
        <v>243.4</v>
      </c>
      <c r="BI17" s="491">
        <v>250.8</v>
      </c>
      <c r="BJ17" s="491">
        <v>253.5</v>
      </c>
      <c r="BK17" s="491">
        <v>254.9</v>
      </c>
      <c r="BL17" s="491">
        <v>258.9</v>
      </c>
      <c r="BM17" s="491">
        <v>259.3</v>
      </c>
      <c r="BN17" s="491">
        <v>259.2</v>
      </c>
      <c r="BO17" s="491">
        <v>259.9</v>
      </c>
      <c r="BP17" s="491">
        <v>260.1</v>
      </c>
      <c r="BQ17" s="491">
        <v>261.2</v>
      </c>
      <c r="BR17" s="491">
        <v>266.2</v>
      </c>
      <c r="BS17" s="497">
        <v>268.3</v>
      </c>
      <c r="BT17" s="497">
        <v>276.7</v>
      </c>
      <c r="BU17" s="497">
        <v>276.7</v>
      </c>
      <c r="BV17" s="491">
        <v>217.22</v>
      </c>
      <c r="BW17" s="491">
        <v>276.7</v>
      </c>
      <c r="BX17" s="491">
        <v>277.3</v>
      </c>
      <c r="BY17" s="491">
        <v>277.9</v>
      </c>
      <c r="BZ17" s="491">
        <v>280.1</v>
      </c>
      <c r="CA17" s="491">
        <v>280.6</v>
      </c>
      <c r="CB17" s="492">
        <v>280</v>
      </c>
      <c r="CC17" s="492">
        <v>387.4</v>
      </c>
      <c r="CD17" s="492">
        <v>357.1</v>
      </c>
      <c r="CE17" s="492">
        <v>354.6</v>
      </c>
      <c r="CF17" s="492">
        <v>357.9</v>
      </c>
      <c r="CG17" s="492">
        <v>353.67</v>
      </c>
      <c r="CH17" s="492">
        <v>348.92</v>
      </c>
      <c r="CI17" s="492">
        <v>341.61</v>
      </c>
      <c r="CJ17" s="492">
        <v>338.67</v>
      </c>
      <c r="CK17" s="491">
        <v>330.6</v>
      </c>
      <c r="CL17" s="513">
        <v>322.7</v>
      </c>
      <c r="CM17" s="513">
        <v>319.1</v>
      </c>
      <c r="CN17" s="513">
        <v>286.1</v>
      </c>
      <c r="CO17" s="513">
        <v>289</v>
      </c>
      <c r="CP17" s="513">
        <v>286</v>
      </c>
      <c r="CQ17" s="513">
        <v>286.2</v>
      </c>
      <c r="CR17" s="513">
        <v>286.7</v>
      </c>
      <c r="CS17" s="513">
        <v>286.4</v>
      </c>
      <c r="CT17" s="483">
        <v>296.4</v>
      </c>
      <c r="CU17" s="483">
        <v>288.1</v>
      </c>
      <c r="CV17" s="483">
        <v>291.4</v>
      </c>
      <c r="CW17" s="483">
        <v>291.3</v>
      </c>
      <c r="CX17" s="214"/>
    </row>
    <row r="18" spans="2:102" s="204" customFormat="1" ht="15">
      <c r="B18" s="211" t="s">
        <v>264</v>
      </c>
      <c r="C18" s="215" t="s">
        <v>452</v>
      </c>
      <c r="D18" s="213" t="s">
        <v>453</v>
      </c>
      <c r="E18" s="214">
        <v>185.45</v>
      </c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>
        <v>185.45</v>
      </c>
      <c r="AB18" s="214"/>
      <c r="AC18" s="214"/>
      <c r="AD18" s="214"/>
      <c r="AE18" s="214">
        <v>310.82</v>
      </c>
      <c r="AG18" s="499"/>
      <c r="AI18" s="214">
        <v>309.36</v>
      </c>
      <c r="AJ18" s="214">
        <v>287.76</v>
      </c>
      <c r="AK18" s="214">
        <v>286.59</v>
      </c>
      <c r="AL18" s="214">
        <v>286.59</v>
      </c>
      <c r="AM18" s="214">
        <v>290.5</v>
      </c>
      <c r="AN18" s="214"/>
      <c r="AO18" s="214">
        <v>346.69</v>
      </c>
      <c r="AP18" s="214"/>
      <c r="AQ18" s="214"/>
      <c r="AR18" s="214"/>
      <c r="AS18" s="214">
        <v>289.25</v>
      </c>
      <c r="AT18" s="214"/>
      <c r="AU18" s="214"/>
      <c r="AV18" s="214">
        <v>251.56</v>
      </c>
      <c r="AW18" s="214">
        <v>301.15</v>
      </c>
      <c r="AX18" s="214"/>
      <c r="AY18" s="214"/>
      <c r="BA18" s="491">
        <v>286.83</v>
      </c>
      <c r="BB18" s="491">
        <v>288.92</v>
      </c>
      <c r="BC18" s="491">
        <v>300.68</v>
      </c>
      <c r="BD18" s="491">
        <v>309.05</v>
      </c>
      <c r="BE18" s="491">
        <v>308.45</v>
      </c>
      <c r="BF18" s="491">
        <v>307.52</v>
      </c>
      <c r="BG18" s="491">
        <v>306.86</v>
      </c>
      <c r="BH18" s="491">
        <v>303.78</v>
      </c>
      <c r="BI18" s="491">
        <v>302.1</v>
      </c>
      <c r="BJ18" s="491">
        <v>290.46</v>
      </c>
      <c r="BK18" s="491">
        <v>287.38</v>
      </c>
      <c r="BL18" s="491">
        <v>286.94</v>
      </c>
      <c r="BM18" s="491">
        <v>286.94</v>
      </c>
      <c r="BN18" s="491">
        <v>286.94</v>
      </c>
      <c r="BO18" s="491">
        <v>286.94</v>
      </c>
      <c r="BP18" s="491">
        <v>282.48</v>
      </c>
      <c r="BQ18" s="491">
        <v>282.48</v>
      </c>
      <c r="BR18" s="491">
        <v>282.48</v>
      </c>
      <c r="BS18" s="497">
        <v>331.53</v>
      </c>
      <c r="BT18" s="497">
        <v>275.4</v>
      </c>
      <c r="BU18" s="497">
        <v>305.11</v>
      </c>
      <c r="BV18" s="491">
        <v>281.76</v>
      </c>
      <c r="BW18" s="491">
        <v>281.17</v>
      </c>
      <c r="BX18" s="491">
        <v>286.55</v>
      </c>
      <c r="BY18" s="491">
        <v>302.69</v>
      </c>
      <c r="BZ18" s="491">
        <v>311.55</v>
      </c>
      <c r="CA18" s="491">
        <v>375.31</v>
      </c>
      <c r="CB18" s="492">
        <v>365</v>
      </c>
      <c r="CC18" s="492">
        <v>373.31</v>
      </c>
      <c r="CD18" s="492">
        <v>374.56</v>
      </c>
      <c r="CE18" s="492">
        <v>389.66</v>
      </c>
      <c r="CF18" s="492">
        <v>411.88</v>
      </c>
      <c r="CG18" s="492">
        <v>406.98</v>
      </c>
      <c r="CH18" s="492">
        <v>399.71</v>
      </c>
      <c r="CI18" s="492">
        <v>392.28</v>
      </c>
      <c r="CJ18" s="492">
        <v>390.17</v>
      </c>
      <c r="CK18" s="491">
        <v>387.81</v>
      </c>
      <c r="CL18" s="513">
        <v>363.11</v>
      </c>
      <c r="CM18" s="513">
        <v>359.59</v>
      </c>
      <c r="CN18" s="513">
        <v>384.24</v>
      </c>
      <c r="CO18" s="513">
        <v>373.24</v>
      </c>
      <c r="CP18" s="513">
        <v>381.53</v>
      </c>
      <c r="CQ18" s="513">
        <v>392.25</v>
      </c>
      <c r="CR18" s="513">
        <v>407.77</v>
      </c>
      <c r="CS18" s="513">
        <v>408.76</v>
      </c>
      <c r="CT18" s="483">
        <v>408.76</v>
      </c>
      <c r="CU18" s="483">
        <v>403.14</v>
      </c>
      <c r="CV18" s="483">
        <v>403.35</v>
      </c>
      <c r="CW18" s="483">
        <v>405.91</v>
      </c>
      <c r="CX18" s="214"/>
    </row>
    <row r="19" spans="2:102" s="204" customFormat="1" ht="15">
      <c r="B19" s="211" t="s">
        <v>270</v>
      </c>
      <c r="C19" s="212" t="s">
        <v>768</v>
      </c>
      <c r="D19" s="213" t="s">
        <v>454</v>
      </c>
      <c r="E19" s="214">
        <v>35513</v>
      </c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>
        <v>39098</v>
      </c>
      <c r="AB19" s="214"/>
      <c r="AC19" s="214"/>
      <c r="AD19" s="214"/>
      <c r="AE19" s="214">
        <v>24797</v>
      </c>
      <c r="AG19" s="498"/>
      <c r="AI19" s="214">
        <v>26266</v>
      </c>
      <c r="AJ19" s="214">
        <v>27305</v>
      </c>
      <c r="AK19" s="214">
        <v>27070</v>
      </c>
      <c r="AL19" s="214">
        <v>27070</v>
      </c>
      <c r="AM19" s="214">
        <v>28387</v>
      </c>
      <c r="AN19" s="214"/>
      <c r="AO19" s="214">
        <v>28160</v>
      </c>
      <c r="AP19" s="214"/>
      <c r="AQ19" s="214"/>
      <c r="AR19" s="214"/>
      <c r="AS19" s="214">
        <v>25774</v>
      </c>
      <c r="AT19" s="214"/>
      <c r="AU19" s="214"/>
      <c r="AV19" s="214">
        <v>26444</v>
      </c>
      <c r="AW19" s="214">
        <v>32498</v>
      </c>
      <c r="AX19" s="214"/>
      <c r="AY19" s="214"/>
      <c r="BA19" s="493">
        <v>34017</v>
      </c>
      <c r="BB19" s="493">
        <v>34017</v>
      </c>
      <c r="BC19" s="493">
        <v>36127</v>
      </c>
      <c r="BD19" s="493">
        <v>38018</v>
      </c>
      <c r="BE19" s="493">
        <v>38018</v>
      </c>
      <c r="BF19" s="493">
        <v>40350</v>
      </c>
      <c r="BG19" s="493">
        <v>40655</v>
      </c>
      <c r="BH19" s="493">
        <v>42602</v>
      </c>
      <c r="BI19" s="493">
        <v>42241</v>
      </c>
      <c r="BJ19" s="493">
        <v>43946</v>
      </c>
      <c r="BK19" s="493">
        <v>41113</v>
      </c>
      <c r="BL19" s="493">
        <v>38995</v>
      </c>
      <c r="BM19" s="493">
        <v>38779</v>
      </c>
      <c r="BN19" s="493">
        <v>38562</v>
      </c>
      <c r="BO19" s="493">
        <v>38661</v>
      </c>
      <c r="BP19" s="493">
        <v>38183</v>
      </c>
      <c r="BQ19" s="493">
        <v>36487</v>
      </c>
      <c r="BR19" s="493">
        <v>35573</v>
      </c>
      <c r="BS19" s="493">
        <v>35704</v>
      </c>
      <c r="BT19" s="493">
        <v>35269</v>
      </c>
      <c r="BU19" s="493">
        <v>37131</v>
      </c>
      <c r="BV19" s="493">
        <v>49950</v>
      </c>
      <c r="BW19" s="493">
        <v>35827</v>
      </c>
      <c r="BX19" s="493">
        <v>35827</v>
      </c>
      <c r="BY19" s="493">
        <v>36319</v>
      </c>
      <c r="BZ19" s="493">
        <v>38599</v>
      </c>
      <c r="CA19" s="493">
        <v>39304</v>
      </c>
      <c r="CB19" s="539">
        <v>39304</v>
      </c>
      <c r="CC19" s="539">
        <v>40182</v>
      </c>
      <c r="CD19" s="539">
        <v>45215</v>
      </c>
      <c r="CE19" s="539">
        <v>49538</v>
      </c>
      <c r="CF19" s="539">
        <v>56272</v>
      </c>
      <c r="CG19" s="539">
        <v>59080</v>
      </c>
      <c r="CH19" s="539">
        <v>56642</v>
      </c>
      <c r="CI19" s="539">
        <v>54287</v>
      </c>
      <c r="CJ19" s="539">
        <v>53145</v>
      </c>
      <c r="CK19" s="493">
        <v>52986</v>
      </c>
      <c r="CL19" s="512">
        <v>49375</v>
      </c>
      <c r="CM19" s="512">
        <v>46625</v>
      </c>
      <c r="CN19" s="512">
        <v>46250</v>
      </c>
      <c r="CO19" s="512">
        <v>45500</v>
      </c>
      <c r="CP19" s="512">
        <v>44125</v>
      </c>
      <c r="CQ19" s="512">
        <v>44125</v>
      </c>
      <c r="CR19" s="512">
        <v>47300</v>
      </c>
      <c r="CS19" s="512">
        <v>47250</v>
      </c>
      <c r="CT19" s="512">
        <v>50950</v>
      </c>
      <c r="CU19" s="512">
        <v>50375</v>
      </c>
      <c r="CV19" s="512">
        <v>49625</v>
      </c>
      <c r="CW19" s="505">
        <v>50625</v>
      </c>
      <c r="CX19" s="214"/>
    </row>
    <row r="20" spans="2:102" s="204" customFormat="1" ht="15">
      <c r="B20" s="211" t="s">
        <v>272</v>
      </c>
      <c r="C20" s="215" t="s">
        <v>455</v>
      </c>
      <c r="D20" s="213" t="s">
        <v>456</v>
      </c>
      <c r="E20" s="214">
        <v>111.95519999999999</v>
      </c>
      <c r="F20" s="214">
        <v>0</v>
      </c>
      <c r="G20" s="214">
        <v>0</v>
      </c>
      <c r="H20" s="214">
        <v>0</v>
      </c>
      <c r="I20" s="214">
        <v>0</v>
      </c>
      <c r="J20" s="214">
        <v>0</v>
      </c>
      <c r="K20" s="214">
        <v>0</v>
      </c>
      <c r="L20" s="214">
        <v>0</v>
      </c>
      <c r="M20" s="214">
        <v>0</v>
      </c>
      <c r="N20" s="214">
        <v>0</v>
      </c>
      <c r="O20" s="214">
        <v>0</v>
      </c>
      <c r="P20" s="214">
        <v>0</v>
      </c>
      <c r="Q20" s="214">
        <v>0</v>
      </c>
      <c r="R20" s="214">
        <v>0</v>
      </c>
      <c r="S20" s="214">
        <v>0</v>
      </c>
      <c r="T20" s="214">
        <v>0</v>
      </c>
      <c r="U20" s="214">
        <v>0</v>
      </c>
      <c r="V20" s="214">
        <v>0</v>
      </c>
      <c r="W20" s="214">
        <v>0</v>
      </c>
      <c r="X20" s="214">
        <v>117.3648</v>
      </c>
      <c r="Z20" s="214">
        <v>0</v>
      </c>
      <c r="AA20" s="214">
        <v>0</v>
      </c>
      <c r="AB20" s="214">
        <v>0</v>
      </c>
      <c r="AC20" s="214">
        <v>0</v>
      </c>
      <c r="AD20" s="214">
        <v>0</v>
      </c>
      <c r="AE20" s="214">
        <v>118.54079999999999</v>
      </c>
      <c r="AF20" s="214">
        <v>0</v>
      </c>
      <c r="AG20" s="499"/>
      <c r="AH20" s="214">
        <v>0</v>
      </c>
      <c r="AI20" s="214">
        <v>121.5984</v>
      </c>
      <c r="AJ20" s="214">
        <v>122.7744</v>
      </c>
      <c r="AK20" s="214">
        <v>123.00959999999999</v>
      </c>
      <c r="AL20" s="214">
        <v>123.00959999999999</v>
      </c>
      <c r="AM20" s="214">
        <v>123.7152</v>
      </c>
      <c r="AN20" s="214">
        <v>0</v>
      </c>
      <c r="AO20" s="214">
        <v>123.7152</v>
      </c>
      <c r="AP20" s="214">
        <v>0</v>
      </c>
      <c r="AQ20" s="214">
        <v>0</v>
      </c>
      <c r="AR20" s="214">
        <v>0</v>
      </c>
      <c r="AS20" s="214">
        <v>123.9504</v>
      </c>
      <c r="AT20" s="214">
        <v>0</v>
      </c>
      <c r="AU20" s="214">
        <v>0</v>
      </c>
      <c r="AV20" s="214">
        <v>127.008</v>
      </c>
      <c r="AW20" s="214">
        <v>127.4784</v>
      </c>
      <c r="AX20" s="214">
        <v>0</v>
      </c>
      <c r="AY20" s="214">
        <v>0</v>
      </c>
      <c r="AZ20" s="214">
        <v>0</v>
      </c>
      <c r="BA20" s="491">
        <v>130.0656</v>
      </c>
      <c r="BB20" s="491">
        <v>129.1248</v>
      </c>
      <c r="BC20" s="491">
        <v>129.5952</v>
      </c>
      <c r="BD20" s="491">
        <v>130.7712</v>
      </c>
      <c r="BE20" s="491">
        <v>130.7712</v>
      </c>
      <c r="BF20" s="491">
        <v>130.7712</v>
      </c>
      <c r="BG20" s="491">
        <v>131.712</v>
      </c>
      <c r="BH20" s="491">
        <v>133.8288</v>
      </c>
      <c r="BI20" s="491">
        <v>135.0048</v>
      </c>
      <c r="BJ20" s="491">
        <v>135.0048</v>
      </c>
      <c r="BK20" s="491">
        <v>136.1808</v>
      </c>
      <c r="BL20" s="491">
        <v>138.2976</v>
      </c>
      <c r="BM20" s="491">
        <v>138.299952</v>
      </c>
      <c r="BN20" s="491">
        <v>138.299952</v>
      </c>
      <c r="BO20" s="491">
        <v>138.299952</v>
      </c>
      <c r="BP20" s="491">
        <v>139.388928</v>
      </c>
      <c r="BQ20" s="491">
        <v>138.299952</v>
      </c>
      <c r="BR20" s="491">
        <v>139.388928</v>
      </c>
      <c r="BS20" s="491">
        <v>132.0092928</v>
      </c>
      <c r="BT20" s="491">
        <v>133.0093632</v>
      </c>
      <c r="BU20" s="491">
        <v>133.0093632</v>
      </c>
      <c r="BV20" s="491">
        <v>144.8832</v>
      </c>
      <c r="BW20" s="491">
        <v>144.83380799999998</v>
      </c>
      <c r="BX20" s="491">
        <v>145.92278399999998</v>
      </c>
      <c r="BY20" s="491">
        <v>145.92278399999998</v>
      </c>
      <c r="BZ20" s="491">
        <v>145.92278399999998</v>
      </c>
      <c r="CA20" s="491">
        <v>138.0097152</v>
      </c>
      <c r="CB20" s="491">
        <v>147</v>
      </c>
      <c r="CC20" s="491">
        <v>149.19</v>
      </c>
      <c r="CD20" s="491">
        <v>150.28</v>
      </c>
      <c r="CE20" s="491">
        <v>151.367664</v>
      </c>
      <c r="CF20" s="491">
        <v>152.46</v>
      </c>
      <c r="CG20" s="491">
        <v>147.25</v>
      </c>
      <c r="CH20" s="491">
        <v>149.307312</v>
      </c>
      <c r="CI20" s="491">
        <v>150.3370176</v>
      </c>
      <c r="CJ20" s="491">
        <v>150.3370176</v>
      </c>
      <c r="CK20" s="491">
        <v>147.00925984251964</v>
      </c>
      <c r="CL20" s="483">
        <v>148</v>
      </c>
      <c r="CM20" s="483">
        <v>148</v>
      </c>
      <c r="CN20" s="483">
        <v>150.64</v>
      </c>
      <c r="CO20" s="483">
        <v>151</v>
      </c>
      <c r="CP20" s="483">
        <v>153</v>
      </c>
      <c r="CQ20" s="483">
        <v>160</v>
      </c>
      <c r="CR20" s="483">
        <v>162</v>
      </c>
      <c r="CS20" s="483">
        <v>163</v>
      </c>
      <c r="CT20" s="483">
        <v>165</v>
      </c>
      <c r="CU20" s="483">
        <v>168</v>
      </c>
      <c r="CV20" s="512">
        <v>168</v>
      </c>
      <c r="CW20" s="515"/>
      <c r="CX20" s="214"/>
    </row>
    <row r="21" spans="2:102" s="204" customFormat="1" ht="12.75">
      <c r="B21" s="216"/>
      <c r="C21" s="217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Z21" s="214"/>
      <c r="AA21" s="214"/>
      <c r="AB21" s="214"/>
      <c r="AC21" s="214"/>
      <c r="AD21" s="214"/>
      <c r="AE21" s="214"/>
      <c r="AG21" s="500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BA21" s="491"/>
      <c r="BB21" s="491"/>
      <c r="BC21" s="491"/>
      <c r="BD21" s="491"/>
      <c r="BE21" s="491"/>
      <c r="BF21" s="491"/>
      <c r="BG21" s="491"/>
      <c r="BH21" s="491"/>
      <c r="BI21" s="491"/>
      <c r="BJ21" s="491"/>
      <c r="BK21" s="491"/>
      <c r="BL21" s="491"/>
      <c r="BM21" s="491"/>
      <c r="BN21" s="491"/>
      <c r="BO21" s="491"/>
      <c r="BP21" s="491"/>
      <c r="BQ21" s="491"/>
      <c r="BR21" s="491"/>
      <c r="BS21" s="491"/>
      <c r="BT21" s="491"/>
      <c r="BU21" s="491"/>
      <c r="BV21" s="491"/>
      <c r="BW21" s="491"/>
      <c r="BX21" s="491"/>
      <c r="BY21" s="491"/>
      <c r="BZ21" s="491"/>
      <c r="CA21" s="491"/>
      <c r="CB21" s="492"/>
      <c r="CC21" s="492"/>
      <c r="CD21" s="492"/>
      <c r="CE21" s="492"/>
      <c r="CF21" s="492"/>
      <c r="CG21" s="492"/>
      <c r="CH21" s="492"/>
      <c r="CI21" s="492"/>
      <c r="CJ21" s="492"/>
      <c r="CK21" s="491"/>
      <c r="CL21" s="513"/>
      <c r="CM21" s="513"/>
      <c r="CN21" s="513"/>
      <c r="CO21" s="513"/>
      <c r="CP21" s="513"/>
      <c r="CQ21" s="513"/>
      <c r="CR21" s="513"/>
      <c r="CS21" s="513"/>
      <c r="CT21" s="513"/>
      <c r="CU21" s="513"/>
      <c r="CV21" s="513"/>
      <c r="CW21" s="513"/>
      <c r="CX21" s="214"/>
    </row>
    <row r="22" spans="2:149" s="204" customFormat="1" ht="15">
      <c r="B22" s="218">
        <v>3</v>
      </c>
      <c r="C22" s="209" t="s">
        <v>458</v>
      </c>
      <c r="D22" s="209"/>
      <c r="E22" s="214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214"/>
      <c r="Z22" s="180"/>
      <c r="AA22" s="180"/>
      <c r="AB22" s="180"/>
      <c r="AC22" s="214"/>
      <c r="AD22" s="214"/>
      <c r="AE22" s="214"/>
      <c r="AG22" s="500"/>
      <c r="AI22" s="180"/>
      <c r="AJ22" s="214"/>
      <c r="AK22" s="180"/>
      <c r="AL22" s="214"/>
      <c r="AM22" s="180"/>
      <c r="AN22" s="214"/>
      <c r="AO22" s="180"/>
      <c r="AP22" s="214"/>
      <c r="AQ22" s="214"/>
      <c r="AR22" s="214"/>
      <c r="AS22" s="214"/>
      <c r="AT22" s="214"/>
      <c r="AU22" s="214"/>
      <c r="AV22" s="214"/>
      <c r="AW22" s="180"/>
      <c r="AX22" s="214"/>
      <c r="AY22" s="214"/>
      <c r="BA22" s="491"/>
      <c r="BB22" s="491"/>
      <c r="BC22" s="491"/>
      <c r="BD22" s="491"/>
      <c r="BE22" s="491"/>
      <c r="BF22" s="491"/>
      <c r="BG22" s="491"/>
      <c r="BH22" s="491"/>
      <c r="BI22" s="491"/>
      <c r="BJ22" s="491"/>
      <c r="BK22" s="491"/>
      <c r="BL22" s="491"/>
      <c r="BM22" s="491"/>
      <c r="BN22" s="491"/>
      <c r="BO22" s="491"/>
      <c r="BP22" s="491"/>
      <c r="BQ22" s="491"/>
      <c r="BR22" s="491"/>
      <c r="BS22" s="495"/>
      <c r="BT22" s="495"/>
      <c r="BU22" s="495"/>
      <c r="BV22" s="491"/>
      <c r="BW22" s="491"/>
      <c r="BX22" s="491"/>
      <c r="BY22" s="491"/>
      <c r="BZ22" s="491"/>
      <c r="CA22" s="491"/>
      <c r="CB22" s="492"/>
      <c r="CC22" s="492"/>
      <c r="CD22" s="492"/>
      <c r="CE22" s="492"/>
      <c r="CF22" s="492"/>
      <c r="CG22" s="492"/>
      <c r="CH22" s="492"/>
      <c r="CI22" s="492"/>
      <c r="CJ22" s="492"/>
      <c r="CK22" s="491"/>
      <c r="CL22" s="491"/>
      <c r="CM22" s="491"/>
      <c r="CN22" s="491"/>
      <c r="CO22" s="491"/>
      <c r="CP22" s="491"/>
      <c r="CQ22" s="491"/>
      <c r="CR22" s="491"/>
      <c r="CS22" s="491"/>
      <c r="CT22" s="491"/>
      <c r="CU22" s="496"/>
      <c r="CV22" s="496"/>
      <c r="CW22" s="496"/>
      <c r="CX22" s="180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  <c r="DO22" s="209"/>
      <c r="DP22" s="209"/>
      <c r="DQ22" s="209"/>
      <c r="DR22" s="209"/>
      <c r="DS22" s="209"/>
      <c r="DT22" s="209"/>
      <c r="DU22" s="209"/>
      <c r="DV22" s="209"/>
      <c r="DW22" s="209"/>
      <c r="DX22" s="209"/>
      <c r="DY22" s="209"/>
      <c r="DZ22" s="209"/>
      <c r="EA22" s="209"/>
      <c r="EB22" s="209"/>
      <c r="EC22" s="209"/>
      <c r="ED22" s="209"/>
      <c r="EE22" s="209"/>
      <c r="EF22" s="209"/>
      <c r="EG22" s="209"/>
      <c r="EH22" s="209"/>
      <c r="EI22" s="209"/>
      <c r="EJ22" s="209"/>
      <c r="EK22" s="209"/>
      <c r="EL22" s="209"/>
      <c r="EM22" s="209"/>
      <c r="EN22" s="209"/>
      <c r="EO22" s="209"/>
      <c r="EP22" s="209"/>
      <c r="EQ22" s="209"/>
      <c r="ER22" s="209"/>
      <c r="ES22" s="209"/>
    </row>
    <row r="23" spans="2:102" s="204" customFormat="1" ht="22.5" customHeight="1">
      <c r="B23" s="211" t="s">
        <v>257</v>
      </c>
      <c r="C23" s="215" t="s">
        <v>765</v>
      </c>
      <c r="D23" s="213" t="s">
        <v>456</v>
      </c>
      <c r="E23" s="214">
        <v>137.6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>
        <v>166.1</v>
      </c>
      <c r="Z23" s="214"/>
      <c r="AA23" s="214"/>
      <c r="AB23" s="214"/>
      <c r="AC23" s="214"/>
      <c r="AD23" s="214"/>
      <c r="AE23" s="214">
        <v>198.7</v>
      </c>
      <c r="AG23" s="499"/>
      <c r="AI23" s="214"/>
      <c r="AJ23" s="214">
        <v>242.9</v>
      </c>
      <c r="AK23" s="214">
        <v>237.2</v>
      </c>
      <c r="AM23" s="214">
        <v>237.2</v>
      </c>
      <c r="AN23" s="214"/>
      <c r="AO23" s="214"/>
      <c r="AP23" s="214"/>
      <c r="AQ23" s="214"/>
      <c r="AR23" s="214"/>
      <c r="AS23" s="214">
        <v>258.8</v>
      </c>
      <c r="AT23" s="214"/>
      <c r="AU23" s="214"/>
      <c r="AV23" s="214">
        <v>256.3</v>
      </c>
      <c r="AW23" s="153"/>
      <c r="AX23" s="214"/>
      <c r="AY23" s="214"/>
      <c r="BA23" s="491">
        <v>257.9</v>
      </c>
      <c r="BB23" s="491">
        <v>256.9</v>
      </c>
      <c r="BC23" s="491">
        <v>233.4</v>
      </c>
      <c r="BD23" s="491">
        <v>243.3</v>
      </c>
      <c r="BE23" s="491">
        <v>226.2</v>
      </c>
      <c r="BF23" s="491">
        <v>243.3</v>
      </c>
      <c r="BG23" s="491">
        <v>243.9</v>
      </c>
      <c r="BH23" s="491">
        <v>243.4</v>
      </c>
      <c r="BI23" s="491">
        <v>250.8</v>
      </c>
      <c r="BJ23" s="491">
        <v>253.5</v>
      </c>
      <c r="BK23" s="491">
        <v>254.9</v>
      </c>
      <c r="BL23" s="491">
        <v>258.9</v>
      </c>
      <c r="BM23" s="491">
        <v>259.3</v>
      </c>
      <c r="BN23" s="491">
        <v>259.2</v>
      </c>
      <c r="BO23" s="491">
        <v>259.9</v>
      </c>
      <c r="BP23" s="491">
        <v>260.1</v>
      </c>
      <c r="BQ23" s="491">
        <v>261.2</v>
      </c>
      <c r="BR23" s="491">
        <v>266.2</v>
      </c>
      <c r="BS23" s="491">
        <v>267.2</v>
      </c>
      <c r="BT23" s="491">
        <v>268.7</v>
      </c>
      <c r="BU23" s="491">
        <v>268.3</v>
      </c>
      <c r="BV23" s="491">
        <v>217.22</v>
      </c>
      <c r="BW23" s="491">
        <v>276.7</v>
      </c>
      <c r="BX23" s="491">
        <v>277.3</v>
      </c>
      <c r="BY23" s="491">
        <v>277.9</v>
      </c>
      <c r="BZ23" s="491">
        <v>280.13</v>
      </c>
      <c r="CA23" s="491">
        <v>280.6</v>
      </c>
      <c r="CB23" s="492">
        <v>280.6</v>
      </c>
      <c r="CC23" s="492">
        <v>287.4</v>
      </c>
      <c r="CD23" s="492">
        <v>357.1</v>
      </c>
      <c r="CE23" s="492">
        <v>354.6</v>
      </c>
      <c r="CF23" s="492">
        <v>357</v>
      </c>
      <c r="CG23" s="492">
        <v>353.67</v>
      </c>
      <c r="CH23" s="492">
        <v>348.92</v>
      </c>
      <c r="CI23" s="492">
        <v>341.61</v>
      </c>
      <c r="CJ23" s="492">
        <v>338.67</v>
      </c>
      <c r="CK23" s="491">
        <v>330.6</v>
      </c>
      <c r="CL23" s="491">
        <v>322.7</v>
      </c>
      <c r="CM23" s="491">
        <v>319.1</v>
      </c>
      <c r="CN23" s="491">
        <v>286.1</v>
      </c>
      <c r="CO23" s="491">
        <v>289</v>
      </c>
      <c r="CP23" s="491">
        <v>286</v>
      </c>
      <c r="CQ23" s="491">
        <v>286.2</v>
      </c>
      <c r="CR23" s="491">
        <v>286.7</v>
      </c>
      <c r="CS23" s="491">
        <v>286.4</v>
      </c>
      <c r="CT23" s="483">
        <v>296.4</v>
      </c>
      <c r="CU23" s="483">
        <v>288.1</v>
      </c>
      <c r="CV23" s="483">
        <v>291.4</v>
      </c>
      <c r="CW23" s="483">
        <v>291.3</v>
      </c>
      <c r="CX23" s="214"/>
    </row>
    <row r="24" spans="2:102" s="204" customFormat="1" ht="18.75" customHeight="1">
      <c r="B24" s="211" t="s">
        <v>260</v>
      </c>
      <c r="C24" s="215" t="s">
        <v>449</v>
      </c>
      <c r="D24" s="213" t="s">
        <v>450</v>
      </c>
      <c r="E24" s="214">
        <v>117662</v>
      </c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>
        <v>121706</v>
      </c>
      <c r="Z24" s="214"/>
      <c r="AA24" s="214"/>
      <c r="AB24" s="214"/>
      <c r="AC24" s="214"/>
      <c r="AD24" s="214"/>
      <c r="AE24" s="214">
        <v>180263</v>
      </c>
      <c r="AG24" s="498"/>
      <c r="AI24" s="214"/>
      <c r="AJ24" s="214">
        <v>170202</v>
      </c>
      <c r="AK24" s="214">
        <v>171962</v>
      </c>
      <c r="AM24" s="214">
        <v>171962</v>
      </c>
      <c r="AN24" s="214"/>
      <c r="AO24" s="214"/>
      <c r="AP24" s="214"/>
      <c r="AQ24" s="214"/>
      <c r="AR24" s="214"/>
      <c r="AS24" s="214">
        <v>174024</v>
      </c>
      <c r="AT24" s="214"/>
      <c r="AU24" s="214"/>
      <c r="AV24" s="214">
        <v>196067</v>
      </c>
      <c r="AW24" s="153"/>
      <c r="AX24" s="214"/>
      <c r="AY24" s="214"/>
      <c r="BA24" s="493">
        <v>245956</v>
      </c>
      <c r="BB24" s="540">
        <f>BB15</f>
        <v>246882</v>
      </c>
      <c r="BC24" s="540">
        <f>BC15</f>
        <v>246187</v>
      </c>
      <c r="BD24" s="493">
        <f>BD15</f>
        <v>321694</v>
      </c>
      <c r="BE24" s="540">
        <f>BE15</f>
        <v>405017</v>
      </c>
      <c r="BF24" s="540">
        <f>BF15</f>
        <v>360240</v>
      </c>
      <c r="BG24" s="493">
        <v>396727</v>
      </c>
      <c r="BH24" s="493">
        <v>396250</v>
      </c>
      <c r="BI24" s="493">
        <v>388127</v>
      </c>
      <c r="BJ24" s="493">
        <v>377445</v>
      </c>
      <c r="BK24" s="493">
        <v>349767</v>
      </c>
      <c r="BL24" s="493">
        <v>331319</v>
      </c>
      <c r="BM24" s="493">
        <v>321137</v>
      </c>
      <c r="BN24" s="493">
        <v>266730</v>
      </c>
      <c r="BO24" s="493">
        <v>268199</v>
      </c>
      <c r="BP24" s="493">
        <v>300799</v>
      </c>
      <c r="BQ24" s="493">
        <v>341326</v>
      </c>
      <c r="BR24" s="493">
        <v>331023</v>
      </c>
      <c r="BS24" s="493">
        <v>327276</v>
      </c>
      <c r="BT24" s="493">
        <v>343064</v>
      </c>
      <c r="BU24" s="493">
        <v>328486</v>
      </c>
      <c r="BV24" s="493">
        <v>350128</v>
      </c>
      <c r="BW24" s="493">
        <v>299451</v>
      </c>
      <c r="BX24" s="493">
        <v>283695</v>
      </c>
      <c r="BY24" s="493">
        <v>302578</v>
      </c>
      <c r="BZ24" s="493">
        <v>340650</v>
      </c>
      <c r="CA24" s="493">
        <v>384365</v>
      </c>
      <c r="CB24" s="539" t="s">
        <v>750</v>
      </c>
      <c r="CC24" s="539">
        <v>374688</v>
      </c>
      <c r="CD24" s="539">
        <v>378574</v>
      </c>
      <c r="CE24" s="539">
        <v>378065</v>
      </c>
      <c r="CF24" s="539">
        <v>379097</v>
      </c>
      <c r="CG24" s="539">
        <v>342410</v>
      </c>
      <c r="CH24" s="539">
        <v>349353</v>
      </c>
      <c r="CI24" s="539">
        <v>254789</v>
      </c>
      <c r="CJ24" s="539">
        <f>CJ15</f>
        <v>201489</v>
      </c>
      <c r="CK24" s="493">
        <v>155954</v>
      </c>
      <c r="CL24" s="493">
        <v>166808</v>
      </c>
      <c r="CM24" s="493">
        <v>175396</v>
      </c>
      <c r="CN24" s="493">
        <v>207578</v>
      </c>
      <c r="CO24" s="545">
        <v>232254</v>
      </c>
      <c r="CP24" s="545">
        <v>240138</v>
      </c>
      <c r="CQ24" s="546">
        <v>258059</v>
      </c>
      <c r="CR24" s="505">
        <v>271982</v>
      </c>
      <c r="CS24" s="505">
        <v>314505</v>
      </c>
      <c r="CT24" s="505">
        <v>308032</v>
      </c>
      <c r="CU24" s="505">
        <v>319423</v>
      </c>
      <c r="CV24" s="505">
        <v>326293</v>
      </c>
      <c r="CW24" s="505">
        <v>343582</v>
      </c>
      <c r="CX24" s="214"/>
    </row>
    <row r="25" spans="2:102" s="204" customFormat="1" ht="15">
      <c r="B25" s="211" t="s">
        <v>262</v>
      </c>
      <c r="C25" s="215" t="s">
        <v>459</v>
      </c>
      <c r="D25" s="213" t="s">
        <v>450</v>
      </c>
      <c r="E25" s="214">
        <v>104050</v>
      </c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>
        <v>107950</v>
      </c>
      <c r="Z25" s="214"/>
      <c r="AA25" s="214"/>
      <c r="AB25" s="214"/>
      <c r="AC25" s="214"/>
      <c r="AD25" s="214"/>
      <c r="AE25" s="214">
        <v>109025</v>
      </c>
      <c r="AG25" s="498"/>
      <c r="AI25" s="214"/>
      <c r="AJ25" s="214">
        <v>114325</v>
      </c>
      <c r="AK25" s="214">
        <v>117325</v>
      </c>
      <c r="AM25" s="214">
        <v>117325</v>
      </c>
      <c r="AN25" s="214"/>
      <c r="AO25" s="214"/>
      <c r="AP25" s="214"/>
      <c r="AQ25" s="214"/>
      <c r="AR25" s="214"/>
      <c r="AS25" s="214">
        <v>124650</v>
      </c>
      <c r="AT25" s="214"/>
      <c r="AU25" s="214"/>
      <c r="AV25" s="214">
        <v>117050</v>
      </c>
      <c r="AW25" s="153"/>
      <c r="AX25" s="214"/>
      <c r="AY25" s="214"/>
      <c r="BA25" s="493">
        <v>140300</v>
      </c>
      <c r="BB25" s="493">
        <v>146300</v>
      </c>
      <c r="BC25" s="493">
        <v>147800</v>
      </c>
      <c r="BD25" s="493">
        <v>148800</v>
      </c>
      <c r="BE25" s="493">
        <v>161800</v>
      </c>
      <c r="BF25" s="493">
        <v>161800</v>
      </c>
      <c r="BG25" s="493">
        <v>153300</v>
      </c>
      <c r="BH25" s="493">
        <v>153800</v>
      </c>
      <c r="BI25" s="493">
        <v>155300</v>
      </c>
      <c r="BJ25" s="493">
        <v>154800</v>
      </c>
      <c r="BK25" s="493">
        <v>166300</v>
      </c>
      <c r="BL25" s="493">
        <v>162300</v>
      </c>
      <c r="BM25" s="493">
        <v>166300</v>
      </c>
      <c r="BN25" s="493">
        <v>162900</v>
      </c>
      <c r="BO25" s="493">
        <v>162900</v>
      </c>
      <c r="BP25" s="493">
        <v>160400</v>
      </c>
      <c r="BQ25" s="493">
        <v>159400</v>
      </c>
      <c r="BR25" s="493">
        <v>155900</v>
      </c>
      <c r="BS25" s="493">
        <v>152900</v>
      </c>
      <c r="BT25" s="493">
        <v>155900</v>
      </c>
      <c r="BU25" s="493">
        <v>148900</v>
      </c>
      <c r="BV25" s="493">
        <v>145900</v>
      </c>
      <c r="BW25" s="493">
        <v>147400</v>
      </c>
      <c r="BX25" s="493">
        <v>144900</v>
      </c>
      <c r="BY25" s="493">
        <v>141400</v>
      </c>
      <c r="BZ25" s="493">
        <v>143400</v>
      </c>
      <c r="CA25" s="493">
        <v>141317</v>
      </c>
      <c r="CB25" s="539" t="s">
        <v>757</v>
      </c>
      <c r="CC25" s="539">
        <v>167400</v>
      </c>
      <c r="CD25" s="539">
        <v>175400</v>
      </c>
      <c r="CE25" s="539">
        <v>174400</v>
      </c>
      <c r="CF25" s="539">
        <v>178400</v>
      </c>
      <c r="CG25" s="539">
        <v>167410</v>
      </c>
      <c r="CH25" s="539">
        <v>159465</v>
      </c>
      <c r="CI25" s="539">
        <v>151836</v>
      </c>
      <c r="CJ25" s="539">
        <v>141398</v>
      </c>
      <c r="CK25" s="493">
        <v>131900</v>
      </c>
      <c r="CL25" s="505">
        <v>128400</v>
      </c>
      <c r="CM25" s="505">
        <v>128400</v>
      </c>
      <c r="CN25" s="505">
        <v>128400</v>
      </c>
      <c r="CO25" s="505">
        <v>131400</v>
      </c>
      <c r="CP25" s="505">
        <v>126900</v>
      </c>
      <c r="CQ25" s="505">
        <v>132400</v>
      </c>
      <c r="CR25" s="505">
        <v>144650</v>
      </c>
      <c r="CS25" s="505">
        <v>150650</v>
      </c>
      <c r="CT25" s="505">
        <v>146650</v>
      </c>
      <c r="CU25" s="505">
        <v>148150</v>
      </c>
      <c r="CV25" s="505">
        <v>151150</v>
      </c>
      <c r="CW25" s="506">
        <v>162650</v>
      </c>
      <c r="CX25" s="214"/>
    </row>
    <row r="26" spans="2:102" s="204" customFormat="1" ht="15">
      <c r="B26" s="211" t="s">
        <v>264</v>
      </c>
      <c r="C26" s="215" t="s">
        <v>460</v>
      </c>
      <c r="D26" s="213" t="s">
        <v>453</v>
      </c>
      <c r="E26" s="214">
        <v>168</v>
      </c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>
        <v>168</v>
      </c>
      <c r="Z26" s="214"/>
      <c r="AA26" s="214"/>
      <c r="AB26" s="214"/>
      <c r="AC26" s="214"/>
      <c r="AD26" s="214"/>
      <c r="AE26" s="214">
        <v>168</v>
      </c>
      <c r="AG26" s="499"/>
      <c r="AI26" s="214"/>
      <c r="AJ26" s="214">
        <v>168</v>
      </c>
      <c r="AK26" s="214">
        <v>168</v>
      </c>
      <c r="AM26" s="214">
        <v>168</v>
      </c>
      <c r="AN26" s="214"/>
      <c r="AO26" s="214"/>
      <c r="AP26" s="214"/>
      <c r="AQ26" s="214"/>
      <c r="AR26" s="214"/>
      <c r="AS26" s="214">
        <v>168</v>
      </c>
      <c r="AT26" s="214"/>
      <c r="AU26" s="214"/>
      <c r="AV26" s="214">
        <v>168</v>
      </c>
      <c r="AW26" s="153"/>
      <c r="AX26" s="214"/>
      <c r="AY26" s="214"/>
      <c r="BA26" s="491">
        <v>168</v>
      </c>
      <c r="BB26" s="491">
        <v>168</v>
      </c>
      <c r="BC26" s="491">
        <v>168</v>
      </c>
      <c r="BD26" s="491">
        <v>168</v>
      </c>
      <c r="BE26" s="491">
        <v>168</v>
      </c>
      <c r="BF26" s="491">
        <v>168</v>
      </c>
      <c r="BG26" s="491">
        <v>180</v>
      </c>
      <c r="BH26" s="491">
        <v>180</v>
      </c>
      <c r="BI26" s="491">
        <v>180</v>
      </c>
      <c r="BJ26" s="491">
        <v>180</v>
      </c>
      <c r="BK26" s="491">
        <v>180</v>
      </c>
      <c r="BL26" s="491">
        <v>198</v>
      </c>
      <c r="BM26" s="491">
        <v>198</v>
      </c>
      <c r="BN26" s="491">
        <v>198</v>
      </c>
      <c r="BO26" s="491">
        <v>198</v>
      </c>
      <c r="BP26" s="491">
        <v>198</v>
      </c>
      <c r="BQ26" s="491">
        <v>198</v>
      </c>
      <c r="BR26" s="491">
        <v>198</v>
      </c>
      <c r="BS26" s="491">
        <v>198</v>
      </c>
      <c r="BT26" s="491">
        <v>198</v>
      </c>
      <c r="BU26" s="491">
        <v>198</v>
      </c>
      <c r="BV26" s="491">
        <v>198</v>
      </c>
      <c r="BW26" s="491">
        <v>198</v>
      </c>
      <c r="BX26" s="491">
        <v>198</v>
      </c>
      <c r="BY26" s="491">
        <v>198</v>
      </c>
      <c r="BZ26" s="491">
        <v>198</v>
      </c>
      <c r="CA26" s="491">
        <v>198</v>
      </c>
      <c r="CB26" s="492">
        <v>198</v>
      </c>
      <c r="CC26" s="492">
        <v>198</v>
      </c>
      <c r="CD26" s="492">
        <v>198</v>
      </c>
      <c r="CE26" s="492">
        <v>198</v>
      </c>
      <c r="CF26" s="492">
        <v>198</v>
      </c>
      <c r="CG26" s="492">
        <v>198</v>
      </c>
      <c r="CH26" s="492">
        <v>198</v>
      </c>
      <c r="CI26" s="492">
        <v>198</v>
      </c>
      <c r="CJ26" s="492">
        <v>198</v>
      </c>
      <c r="CK26" s="491">
        <v>198</v>
      </c>
      <c r="CL26" s="491">
        <v>198</v>
      </c>
      <c r="CM26" s="491">
        <v>188</v>
      </c>
      <c r="CN26" s="491">
        <v>188</v>
      </c>
      <c r="CO26" s="491">
        <v>188</v>
      </c>
      <c r="CP26" s="491">
        <v>188</v>
      </c>
      <c r="CQ26" s="491">
        <v>188</v>
      </c>
      <c r="CR26" s="491">
        <v>188</v>
      </c>
      <c r="CS26" s="491">
        <v>188</v>
      </c>
      <c r="CT26" s="484">
        <v>188</v>
      </c>
      <c r="CU26" s="484">
        <v>188</v>
      </c>
      <c r="CV26" s="484">
        <v>188</v>
      </c>
      <c r="CW26" s="484">
        <v>188</v>
      </c>
      <c r="CX26" s="214"/>
    </row>
    <row r="27" spans="2:102" s="204" customFormat="1" ht="15">
      <c r="B27" s="211" t="s">
        <v>270</v>
      </c>
      <c r="C27" s="215" t="s">
        <v>455</v>
      </c>
      <c r="D27" s="213" t="s">
        <v>456</v>
      </c>
      <c r="E27" s="214">
        <v>111.95519999999999</v>
      </c>
      <c r="F27" s="214">
        <v>0</v>
      </c>
      <c r="G27" s="214">
        <v>0</v>
      </c>
      <c r="H27" s="214">
        <v>0</v>
      </c>
      <c r="I27" s="214">
        <v>0</v>
      </c>
      <c r="J27" s="214">
        <v>0</v>
      </c>
      <c r="K27" s="214">
        <v>0</v>
      </c>
      <c r="L27" s="214">
        <v>0</v>
      </c>
      <c r="M27" s="214">
        <v>0</v>
      </c>
      <c r="N27" s="214">
        <v>0</v>
      </c>
      <c r="O27" s="214">
        <v>0</v>
      </c>
      <c r="P27" s="214">
        <v>0</v>
      </c>
      <c r="Q27" s="214">
        <v>0</v>
      </c>
      <c r="R27" s="214">
        <v>0</v>
      </c>
      <c r="S27" s="214">
        <v>0</v>
      </c>
      <c r="T27" s="214">
        <v>0</v>
      </c>
      <c r="U27" s="214">
        <v>0</v>
      </c>
      <c r="V27" s="214">
        <v>0</v>
      </c>
      <c r="W27" s="214">
        <v>0</v>
      </c>
      <c r="X27" s="214">
        <v>117.3648</v>
      </c>
      <c r="Z27" s="214">
        <v>0</v>
      </c>
      <c r="AA27" s="214">
        <v>0</v>
      </c>
      <c r="AB27" s="214">
        <v>0</v>
      </c>
      <c r="AC27" s="214">
        <v>0</v>
      </c>
      <c r="AD27" s="214">
        <v>0</v>
      </c>
      <c r="AE27" s="214">
        <v>118.54079999999999</v>
      </c>
      <c r="AF27" s="214">
        <v>0</v>
      </c>
      <c r="AG27" s="499"/>
      <c r="AH27" s="214">
        <v>0</v>
      </c>
      <c r="AI27" s="214">
        <v>121.5984</v>
      </c>
      <c r="AJ27" s="214">
        <v>122.7744</v>
      </c>
      <c r="AK27" s="214">
        <v>123.00959999999999</v>
      </c>
      <c r="AM27" s="214">
        <v>123.7152</v>
      </c>
      <c r="AN27" s="214">
        <v>0</v>
      </c>
      <c r="AO27" s="214">
        <v>123.7152</v>
      </c>
      <c r="AP27" s="214">
        <v>0</v>
      </c>
      <c r="AQ27" s="214">
        <v>0</v>
      </c>
      <c r="AR27" s="214">
        <v>0</v>
      </c>
      <c r="AS27" s="214">
        <v>123.9504</v>
      </c>
      <c r="AT27" s="214">
        <v>0</v>
      </c>
      <c r="AU27" s="214">
        <v>0</v>
      </c>
      <c r="AV27" s="214">
        <v>127.008</v>
      </c>
      <c r="AW27" s="214">
        <v>127.4784</v>
      </c>
      <c r="AX27" s="214">
        <v>0</v>
      </c>
      <c r="AY27" s="214">
        <v>0</v>
      </c>
      <c r="AZ27" s="214">
        <v>0</v>
      </c>
      <c r="BA27" s="491">
        <v>130.0656</v>
      </c>
      <c r="BB27" s="491">
        <v>129.1248</v>
      </c>
      <c r="BC27" s="491">
        <v>129.5952</v>
      </c>
      <c r="BD27" s="491">
        <v>130.7712</v>
      </c>
      <c r="BE27" s="491">
        <v>130.7712</v>
      </c>
      <c r="BF27" s="491">
        <v>130.7712</v>
      </c>
      <c r="BG27" s="491">
        <v>131.712</v>
      </c>
      <c r="BH27" s="491">
        <v>133.8288</v>
      </c>
      <c r="BI27" s="491">
        <v>135.0048</v>
      </c>
      <c r="BJ27" s="491">
        <v>135.0048</v>
      </c>
      <c r="BK27" s="491">
        <v>136.1808</v>
      </c>
      <c r="BL27" s="491">
        <v>138.2976</v>
      </c>
      <c r="BM27" s="491">
        <v>138.299952</v>
      </c>
      <c r="BN27" s="491">
        <v>138.299952</v>
      </c>
      <c r="BO27" s="491">
        <v>138.299952</v>
      </c>
      <c r="BP27" s="491">
        <v>139.388928</v>
      </c>
      <c r="BQ27" s="491">
        <v>138.299952</v>
      </c>
      <c r="BR27" s="491">
        <v>139.388928</v>
      </c>
      <c r="BS27" s="491">
        <v>132.0092928</v>
      </c>
      <c r="BT27" s="491">
        <v>133.0093632</v>
      </c>
      <c r="BU27" s="491">
        <v>133.0093632</v>
      </c>
      <c r="BV27" s="491">
        <v>144.8832</v>
      </c>
      <c r="BW27" s="491">
        <v>144.83380799999998</v>
      </c>
      <c r="BX27" s="491">
        <v>145.92278399999998</v>
      </c>
      <c r="BY27" s="491">
        <v>145.92278399999998</v>
      </c>
      <c r="BZ27" s="491">
        <v>145.92278399999998</v>
      </c>
      <c r="CA27" s="491">
        <v>138.0097152</v>
      </c>
      <c r="CB27" s="491">
        <v>147</v>
      </c>
      <c r="CC27" s="491">
        <v>149.19</v>
      </c>
      <c r="CD27" s="491">
        <v>150.28</v>
      </c>
      <c r="CE27" s="491">
        <v>151.37</v>
      </c>
      <c r="CF27" s="491">
        <v>152.46</v>
      </c>
      <c r="CG27" s="491">
        <v>147.25</v>
      </c>
      <c r="CH27" s="491">
        <v>149.307312</v>
      </c>
      <c r="CI27" s="491">
        <v>150.3370176</v>
      </c>
      <c r="CJ27" s="491">
        <v>150.3370176</v>
      </c>
      <c r="CK27" s="491">
        <v>147.00925984251964</v>
      </c>
      <c r="CL27" s="509">
        <v>148</v>
      </c>
      <c r="CM27" s="509">
        <v>148</v>
      </c>
      <c r="CN27" s="509">
        <v>150.64</v>
      </c>
      <c r="CO27" s="509">
        <v>151</v>
      </c>
      <c r="CP27" s="509">
        <v>153</v>
      </c>
      <c r="CQ27" s="509">
        <v>160</v>
      </c>
      <c r="CR27" s="509">
        <v>162</v>
      </c>
      <c r="CS27" s="509">
        <v>163</v>
      </c>
      <c r="CT27" s="509">
        <v>165</v>
      </c>
      <c r="CU27" s="509">
        <v>168</v>
      </c>
      <c r="CV27" s="493">
        <v>168</v>
      </c>
      <c r="CW27" s="482"/>
      <c r="CX27" s="214"/>
    </row>
    <row r="28" spans="2:102" s="204" customFormat="1" ht="15">
      <c r="B28" s="219"/>
      <c r="C28" s="217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Z28" s="214"/>
      <c r="AA28" s="214"/>
      <c r="AB28" s="214"/>
      <c r="AC28" s="214"/>
      <c r="AD28" s="214"/>
      <c r="AE28" s="214"/>
      <c r="AG28" s="500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153"/>
      <c r="AX28" s="214"/>
      <c r="AY28" s="214"/>
      <c r="BA28" s="491"/>
      <c r="BB28" s="491"/>
      <c r="BC28" s="491"/>
      <c r="BD28" s="491"/>
      <c r="BE28" s="491"/>
      <c r="BF28" s="491"/>
      <c r="BG28" s="491"/>
      <c r="BH28" s="491"/>
      <c r="BI28" s="491"/>
      <c r="BJ28" s="491"/>
      <c r="BK28" s="491"/>
      <c r="BL28" s="491"/>
      <c r="BM28" s="491"/>
      <c r="BN28" s="491"/>
      <c r="BO28" s="491"/>
      <c r="BP28" s="491"/>
      <c r="BQ28" s="491"/>
      <c r="BR28" s="491"/>
      <c r="BS28" s="491"/>
      <c r="BT28" s="491"/>
      <c r="BU28" s="491"/>
      <c r="BV28" s="491"/>
      <c r="BW28" s="491"/>
      <c r="BX28" s="491"/>
      <c r="BY28" s="491"/>
      <c r="BZ28" s="491"/>
      <c r="CA28" s="491"/>
      <c r="CB28" s="492"/>
      <c r="CC28" s="492"/>
      <c r="CD28" s="492"/>
      <c r="CE28" s="492"/>
      <c r="CF28" s="492"/>
      <c r="CG28" s="492"/>
      <c r="CH28" s="492"/>
      <c r="CI28" s="492"/>
      <c r="CJ28" s="492"/>
      <c r="CK28" s="491"/>
      <c r="CL28" s="491"/>
      <c r="CM28" s="491"/>
      <c r="CN28" s="491"/>
      <c r="CO28" s="491"/>
      <c r="CP28" s="491"/>
      <c r="CQ28" s="491"/>
      <c r="CR28" s="491"/>
      <c r="CS28" s="491"/>
      <c r="CT28" s="491"/>
      <c r="CU28" s="491"/>
      <c r="CV28" s="491"/>
      <c r="CW28" s="491"/>
      <c r="CX28" s="214"/>
    </row>
    <row r="29" spans="2:149" s="204" customFormat="1" ht="15">
      <c r="B29" s="218">
        <v>4</v>
      </c>
      <c r="C29" s="209" t="s">
        <v>461</v>
      </c>
      <c r="D29" s="209"/>
      <c r="E29" s="214"/>
      <c r="F29" s="180"/>
      <c r="G29" s="180"/>
      <c r="H29" s="180"/>
      <c r="I29" s="180"/>
      <c r="J29" s="184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214"/>
      <c r="Z29" s="180"/>
      <c r="AA29" s="180"/>
      <c r="AB29" s="180"/>
      <c r="AC29" s="214"/>
      <c r="AD29" s="214"/>
      <c r="AE29" s="214"/>
      <c r="AG29" s="500"/>
      <c r="AI29" s="214"/>
      <c r="AJ29" s="214"/>
      <c r="AK29" s="214"/>
      <c r="AL29" s="214"/>
      <c r="AM29" s="180"/>
      <c r="AN29" s="214"/>
      <c r="AO29" s="214"/>
      <c r="AP29" s="214"/>
      <c r="AQ29" s="214"/>
      <c r="AR29" s="214"/>
      <c r="AS29" s="214"/>
      <c r="AT29" s="214"/>
      <c r="AU29" s="214"/>
      <c r="AV29" s="214"/>
      <c r="AW29" s="153"/>
      <c r="AX29" s="214"/>
      <c r="AY29" s="214"/>
      <c r="BA29" s="491"/>
      <c r="BB29" s="491"/>
      <c r="BC29" s="491"/>
      <c r="BD29" s="491"/>
      <c r="BE29" s="491"/>
      <c r="BF29" s="491"/>
      <c r="BG29" s="491"/>
      <c r="BH29" s="491"/>
      <c r="BI29" s="491"/>
      <c r="BJ29" s="491"/>
      <c r="BK29" s="491"/>
      <c r="BL29" s="491"/>
      <c r="BM29" s="491"/>
      <c r="BN29" s="491"/>
      <c r="BO29" s="491"/>
      <c r="BP29" s="491"/>
      <c r="BQ29" s="491"/>
      <c r="BR29" s="491"/>
      <c r="BS29" s="495"/>
      <c r="BT29" s="495"/>
      <c r="BU29" s="495"/>
      <c r="BV29" s="491"/>
      <c r="BW29" s="491"/>
      <c r="BX29" s="491"/>
      <c r="BY29" s="491"/>
      <c r="BZ29" s="491"/>
      <c r="CA29" s="491"/>
      <c r="CB29" s="492"/>
      <c r="CC29" s="492"/>
      <c r="CD29" s="492"/>
      <c r="CE29" s="492"/>
      <c r="CF29" s="492"/>
      <c r="CG29" s="492"/>
      <c r="CH29" s="492"/>
      <c r="CI29" s="492"/>
      <c r="CJ29" s="492"/>
      <c r="CK29" s="491"/>
      <c r="CL29" s="491"/>
      <c r="CM29" s="491"/>
      <c r="CN29" s="491"/>
      <c r="CO29" s="491"/>
      <c r="CP29" s="491"/>
      <c r="CQ29" s="491"/>
      <c r="CR29" s="491"/>
      <c r="CS29" s="491"/>
      <c r="CT29" s="491"/>
      <c r="CU29" s="496"/>
      <c r="CV29" s="496"/>
      <c r="CW29" s="496"/>
      <c r="CX29" s="180"/>
      <c r="CY29" s="209"/>
      <c r="CZ29" s="209"/>
      <c r="DA29" s="209"/>
      <c r="DB29" s="209"/>
      <c r="DC29" s="209"/>
      <c r="DD29" s="209"/>
      <c r="DE29" s="209"/>
      <c r="DF29" s="209"/>
      <c r="DG29" s="209"/>
      <c r="DH29" s="209"/>
      <c r="DI29" s="209"/>
      <c r="DJ29" s="209"/>
      <c r="DK29" s="209"/>
      <c r="DL29" s="209"/>
      <c r="DM29" s="209"/>
      <c r="DN29" s="209"/>
      <c r="DO29" s="209"/>
      <c r="DP29" s="209"/>
      <c r="DQ29" s="209"/>
      <c r="DR29" s="209"/>
      <c r="DS29" s="209"/>
      <c r="DT29" s="209"/>
      <c r="DU29" s="209"/>
      <c r="DV29" s="209"/>
      <c r="DW29" s="209"/>
      <c r="DX29" s="209"/>
      <c r="DY29" s="209"/>
      <c r="DZ29" s="209"/>
      <c r="EA29" s="209"/>
      <c r="EB29" s="209"/>
      <c r="EC29" s="209"/>
      <c r="ED29" s="209"/>
      <c r="EE29" s="209"/>
      <c r="EF29" s="209"/>
      <c r="EG29" s="209"/>
      <c r="EH29" s="209"/>
      <c r="EI29" s="209"/>
      <c r="EJ29" s="209"/>
      <c r="EK29" s="209"/>
      <c r="EL29" s="209"/>
      <c r="EM29" s="209"/>
      <c r="EN29" s="209"/>
      <c r="EO29" s="209"/>
      <c r="EP29" s="209"/>
      <c r="EQ29" s="209"/>
      <c r="ER29" s="209"/>
      <c r="ES29" s="209"/>
    </row>
    <row r="30" spans="2:115" s="204" customFormat="1" ht="15">
      <c r="B30" s="211" t="s">
        <v>257</v>
      </c>
      <c r="C30" s="215" t="s">
        <v>462</v>
      </c>
      <c r="D30" s="213" t="s">
        <v>451</v>
      </c>
      <c r="E30" s="214">
        <v>116.16</v>
      </c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>
        <v>122.14</v>
      </c>
      <c r="Z30" s="214"/>
      <c r="AA30" s="214"/>
      <c r="AB30" s="214"/>
      <c r="AC30" s="214"/>
      <c r="AD30" s="214"/>
      <c r="AE30" s="214">
        <v>131.81</v>
      </c>
      <c r="AG30" s="499"/>
      <c r="AI30" s="214"/>
      <c r="AJ30" s="214">
        <v>138.48</v>
      </c>
      <c r="AK30" s="214">
        <v>142.91</v>
      </c>
      <c r="AM30" s="214">
        <v>145.26</v>
      </c>
      <c r="AN30" s="214"/>
      <c r="AO30" s="214"/>
      <c r="AP30" s="214"/>
      <c r="AQ30" s="214"/>
      <c r="AR30" s="214"/>
      <c r="AS30" s="214">
        <v>173.25</v>
      </c>
      <c r="AT30" s="214"/>
      <c r="AU30" s="214"/>
      <c r="AV30" s="214">
        <v>181.11</v>
      </c>
      <c r="AW30" s="153"/>
      <c r="AX30" s="214"/>
      <c r="AY30" s="214"/>
      <c r="BA30" s="491">
        <v>136.69</v>
      </c>
      <c r="BB30" s="491">
        <v>136.24</v>
      </c>
      <c r="BC30" s="491">
        <v>134.1</v>
      </c>
      <c r="BD30" s="491">
        <v>133.93</v>
      </c>
      <c r="BE30" s="491">
        <v>134.42</v>
      </c>
      <c r="BF30" s="491">
        <v>137.6</v>
      </c>
      <c r="BG30" s="491">
        <v>138.99</v>
      </c>
      <c r="BH30" s="491">
        <v>139.25</v>
      </c>
      <c r="BI30" s="491">
        <v>141.91</v>
      </c>
      <c r="BJ30" s="491">
        <v>142.76</v>
      </c>
      <c r="BK30" s="491">
        <v>143.83</v>
      </c>
      <c r="BL30" s="491">
        <v>144.08</v>
      </c>
      <c r="BM30" s="491">
        <v>143.74</v>
      </c>
      <c r="BN30" s="491">
        <v>142.89</v>
      </c>
      <c r="BO30" s="491">
        <v>144.33</v>
      </c>
      <c r="BP30" s="491">
        <v>143.95</v>
      </c>
      <c r="BQ30" s="491">
        <v>143.74</v>
      </c>
      <c r="BR30" s="491">
        <v>144.43</v>
      </c>
      <c r="BS30" s="491">
        <v>144.78</v>
      </c>
      <c r="BT30" s="491">
        <v>144.88</v>
      </c>
      <c r="BU30" s="491">
        <v>144.72</v>
      </c>
      <c r="BV30" s="491">
        <v>144.79</v>
      </c>
      <c r="BW30" s="491">
        <v>145.71</v>
      </c>
      <c r="BX30" s="491">
        <v>146.4</v>
      </c>
      <c r="BY30" s="491">
        <v>148.13</v>
      </c>
      <c r="BZ30" s="491">
        <v>148.18</v>
      </c>
      <c r="CA30" s="491">
        <v>148.21</v>
      </c>
      <c r="CB30" s="492">
        <v>148.21</v>
      </c>
      <c r="CC30" s="492">
        <v>150.71</v>
      </c>
      <c r="CD30" s="492">
        <v>159.36</v>
      </c>
      <c r="CE30" s="492">
        <v>160.11</v>
      </c>
      <c r="CF30" s="492">
        <v>167.71</v>
      </c>
      <c r="CG30" s="492">
        <v>170.33</v>
      </c>
      <c r="CH30" s="492">
        <v>171.24</v>
      </c>
      <c r="CI30" s="492">
        <v>168.45</v>
      </c>
      <c r="CJ30" s="492">
        <v>164.89</v>
      </c>
      <c r="CK30" s="489">
        <v>161.94</v>
      </c>
      <c r="CL30" s="489">
        <v>157.02</v>
      </c>
      <c r="CM30" s="489">
        <v>159.87</v>
      </c>
      <c r="CN30" s="489">
        <v>150.87</v>
      </c>
      <c r="CO30" s="489">
        <v>150.64</v>
      </c>
      <c r="CP30" s="489">
        <v>150.7</v>
      </c>
      <c r="CQ30" s="483">
        <v>153.18</v>
      </c>
      <c r="CR30" s="483">
        <v>153.63</v>
      </c>
      <c r="CS30" s="483">
        <v>156.06</v>
      </c>
      <c r="CT30" s="483">
        <v>157.95</v>
      </c>
      <c r="CU30" s="483">
        <v>157.56</v>
      </c>
      <c r="CV30" s="483">
        <v>158.03</v>
      </c>
      <c r="CW30" s="483">
        <v>159.31</v>
      </c>
      <c r="CX30" s="214"/>
      <c r="CY30" s="214"/>
      <c r="CZ30" s="214"/>
      <c r="DA30" s="214"/>
      <c r="DB30" s="214"/>
      <c r="DC30" s="214"/>
      <c r="DD30" s="214"/>
      <c r="DE30" s="214"/>
      <c r="DF30" s="214"/>
      <c r="DG30" s="214"/>
      <c r="DH30" s="214"/>
      <c r="DI30" s="214"/>
      <c r="DJ30" s="214"/>
      <c r="DK30" s="214"/>
    </row>
    <row r="31" spans="2:115" s="204" customFormat="1" ht="23.25" customHeight="1">
      <c r="B31" s="211" t="s">
        <v>260</v>
      </c>
      <c r="C31" s="215" t="s">
        <v>765</v>
      </c>
      <c r="D31" s="213" t="s">
        <v>451</v>
      </c>
      <c r="E31" s="214">
        <v>137.6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>
        <v>166.1</v>
      </c>
      <c r="Z31" s="214"/>
      <c r="AA31" s="214"/>
      <c r="AB31" s="214"/>
      <c r="AC31" s="214"/>
      <c r="AD31" s="214"/>
      <c r="AE31" s="214">
        <v>198.7</v>
      </c>
      <c r="AG31" s="499"/>
      <c r="AI31" s="214"/>
      <c r="AJ31" s="214">
        <v>242.9</v>
      </c>
      <c r="AK31" s="214">
        <v>237.2</v>
      </c>
      <c r="AM31" s="214">
        <v>237.2</v>
      </c>
      <c r="AN31" s="214"/>
      <c r="AO31" s="214"/>
      <c r="AP31" s="214"/>
      <c r="AQ31" s="214"/>
      <c r="AR31" s="214"/>
      <c r="AS31" s="214">
        <v>258.8</v>
      </c>
      <c r="AT31" s="214"/>
      <c r="AU31" s="214"/>
      <c r="AV31" s="214">
        <v>256.3</v>
      </c>
      <c r="AW31" s="153"/>
      <c r="AX31" s="214"/>
      <c r="AY31" s="214"/>
      <c r="BA31" s="491">
        <v>257.9</v>
      </c>
      <c r="BB31" s="491">
        <v>256.9</v>
      </c>
      <c r="BC31" s="491">
        <v>233.4</v>
      </c>
      <c r="BD31" s="491">
        <v>243.3</v>
      </c>
      <c r="BE31" s="491">
        <v>226.2</v>
      </c>
      <c r="BF31" s="491">
        <v>243.3</v>
      </c>
      <c r="BG31" s="491">
        <v>243.9</v>
      </c>
      <c r="BH31" s="491">
        <v>243.4</v>
      </c>
      <c r="BI31" s="491">
        <v>250.8</v>
      </c>
      <c r="BJ31" s="491">
        <v>253.5</v>
      </c>
      <c r="BK31" s="491">
        <v>254.9</v>
      </c>
      <c r="BL31" s="491">
        <v>258.9</v>
      </c>
      <c r="BM31" s="491">
        <v>259.3</v>
      </c>
      <c r="BN31" s="491">
        <v>259.2</v>
      </c>
      <c r="BO31" s="491">
        <v>259.9</v>
      </c>
      <c r="BP31" s="491">
        <v>260.1</v>
      </c>
      <c r="BQ31" s="491">
        <v>261.2</v>
      </c>
      <c r="BR31" s="491">
        <v>266.2</v>
      </c>
      <c r="BS31" s="491">
        <v>267.2</v>
      </c>
      <c r="BT31" s="491">
        <v>268.7</v>
      </c>
      <c r="BU31" s="491">
        <v>268.3</v>
      </c>
      <c r="BV31" s="491">
        <v>217.22</v>
      </c>
      <c r="BW31" s="491">
        <v>276.7</v>
      </c>
      <c r="BX31" s="491">
        <v>277.3</v>
      </c>
      <c r="BY31" s="491">
        <v>277.9</v>
      </c>
      <c r="BZ31" s="491">
        <v>280.13</v>
      </c>
      <c r="CA31" s="491">
        <v>280.6</v>
      </c>
      <c r="CB31" s="492">
        <v>280.6</v>
      </c>
      <c r="CC31" s="492">
        <v>287.4</v>
      </c>
      <c r="CD31" s="492">
        <v>357.1</v>
      </c>
      <c r="CE31" s="492">
        <v>354.6</v>
      </c>
      <c r="CF31" s="492">
        <v>357.9</v>
      </c>
      <c r="CG31" s="492">
        <v>353.67</v>
      </c>
      <c r="CH31" s="492">
        <v>348.92</v>
      </c>
      <c r="CI31" s="492">
        <v>341.61</v>
      </c>
      <c r="CJ31" s="492">
        <v>338.67</v>
      </c>
      <c r="CK31" s="491">
        <v>330.6</v>
      </c>
      <c r="CL31" s="491">
        <v>322.7</v>
      </c>
      <c r="CM31" s="491">
        <v>319.1</v>
      </c>
      <c r="CN31" s="491">
        <v>286.1</v>
      </c>
      <c r="CO31" s="491">
        <v>289</v>
      </c>
      <c r="CP31" s="491">
        <v>286</v>
      </c>
      <c r="CQ31" s="491">
        <v>286.2</v>
      </c>
      <c r="CR31" s="491">
        <v>286.7</v>
      </c>
      <c r="CS31" s="491">
        <v>286.4</v>
      </c>
      <c r="CT31" s="483">
        <v>296.4</v>
      </c>
      <c r="CU31" s="483">
        <v>288.1</v>
      </c>
      <c r="CV31" s="483">
        <v>291.4</v>
      </c>
      <c r="CW31" s="483">
        <v>291.3</v>
      </c>
      <c r="CX31" s="214"/>
      <c r="CY31" s="214"/>
      <c r="CZ31" s="214"/>
      <c r="DA31" s="214"/>
      <c r="DB31" s="214"/>
      <c r="DC31" s="214"/>
      <c r="DD31" s="214"/>
      <c r="DE31" s="214"/>
      <c r="DF31" s="214"/>
      <c r="DG31" s="214"/>
      <c r="DH31" s="214"/>
      <c r="DI31" s="214"/>
      <c r="DJ31" s="214"/>
      <c r="DK31" s="214"/>
    </row>
    <row r="32" spans="2:115" s="204" customFormat="1" ht="15">
      <c r="B32" s="211" t="s">
        <v>262</v>
      </c>
      <c r="C32" s="212" t="s">
        <v>768</v>
      </c>
      <c r="D32" s="213" t="s">
        <v>454</v>
      </c>
      <c r="E32" s="214">
        <v>35513</v>
      </c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>
        <v>39098</v>
      </c>
      <c r="Z32" s="214"/>
      <c r="AA32" s="214"/>
      <c r="AB32" s="214"/>
      <c r="AC32" s="214"/>
      <c r="AD32" s="214"/>
      <c r="AE32" s="214">
        <v>40560</v>
      </c>
      <c r="AG32" s="498"/>
      <c r="AI32" s="214"/>
      <c r="AJ32" s="214">
        <v>43210</v>
      </c>
      <c r="AK32" s="214">
        <v>43435</v>
      </c>
      <c r="AM32" s="214">
        <v>44335</v>
      </c>
      <c r="AN32" s="214"/>
      <c r="AO32" s="214"/>
      <c r="AP32" s="214"/>
      <c r="AQ32" s="214"/>
      <c r="AR32" s="214"/>
      <c r="AS32" s="214">
        <v>39160</v>
      </c>
      <c r="AT32" s="214"/>
      <c r="AU32" s="214"/>
      <c r="AV32" s="214">
        <v>39923</v>
      </c>
      <c r="AW32" s="153"/>
      <c r="AX32" s="214"/>
      <c r="AY32" s="214"/>
      <c r="BA32" s="493">
        <v>34017</v>
      </c>
      <c r="BB32" s="493">
        <v>34017</v>
      </c>
      <c r="BC32" s="493">
        <v>36127</v>
      </c>
      <c r="BD32" s="493">
        <v>38018</v>
      </c>
      <c r="BE32" s="493">
        <v>38018</v>
      </c>
      <c r="BF32" s="493">
        <v>40350</v>
      </c>
      <c r="BG32" s="493">
        <v>40655</v>
      </c>
      <c r="BH32" s="493">
        <v>42602</v>
      </c>
      <c r="BI32" s="493">
        <v>42241</v>
      </c>
      <c r="BJ32" s="493">
        <v>43946</v>
      </c>
      <c r="BK32" s="493">
        <v>41113</v>
      </c>
      <c r="BL32" s="493">
        <v>38995</v>
      </c>
      <c r="BM32" s="493">
        <v>38779</v>
      </c>
      <c r="BN32" s="493">
        <v>38562</v>
      </c>
      <c r="BO32" s="493">
        <v>38661</v>
      </c>
      <c r="BP32" s="493">
        <v>38183</v>
      </c>
      <c r="BQ32" s="493">
        <v>36487</v>
      </c>
      <c r="BR32" s="493">
        <v>35573</v>
      </c>
      <c r="BS32" s="493">
        <v>35704</v>
      </c>
      <c r="BT32" s="493">
        <v>35269</v>
      </c>
      <c r="BU32" s="493">
        <v>37131</v>
      </c>
      <c r="BV32" s="493">
        <v>49950</v>
      </c>
      <c r="BW32" s="493">
        <v>35827</v>
      </c>
      <c r="BX32" s="493">
        <v>35827</v>
      </c>
      <c r="BY32" s="493">
        <v>36319</v>
      </c>
      <c r="BZ32" s="493">
        <v>38599</v>
      </c>
      <c r="CA32" s="493">
        <v>39304</v>
      </c>
      <c r="CB32" s="539">
        <v>39304</v>
      </c>
      <c r="CC32" s="539">
        <v>40182</v>
      </c>
      <c r="CD32" s="539">
        <v>45215</v>
      </c>
      <c r="CE32" s="539">
        <v>49538</v>
      </c>
      <c r="CF32" s="539">
        <v>56272</v>
      </c>
      <c r="CG32" s="539">
        <v>59080</v>
      </c>
      <c r="CH32" s="539">
        <v>56642</v>
      </c>
      <c r="CI32" s="539">
        <v>54287</v>
      </c>
      <c r="CJ32" s="539">
        <v>53145</v>
      </c>
      <c r="CK32" s="493">
        <v>52986</v>
      </c>
      <c r="CL32" s="493">
        <v>49375</v>
      </c>
      <c r="CM32" s="493">
        <v>46625</v>
      </c>
      <c r="CN32" s="493">
        <v>46250</v>
      </c>
      <c r="CO32" s="493">
        <v>45500</v>
      </c>
      <c r="CP32" s="493">
        <v>44125</v>
      </c>
      <c r="CQ32" s="493">
        <v>44125</v>
      </c>
      <c r="CR32" s="493">
        <v>47300</v>
      </c>
      <c r="CS32" s="493">
        <v>47250</v>
      </c>
      <c r="CT32" s="493">
        <v>50950</v>
      </c>
      <c r="CU32" s="493">
        <v>50375</v>
      </c>
      <c r="CV32" s="493">
        <v>49625</v>
      </c>
      <c r="CW32" s="511">
        <v>50625</v>
      </c>
      <c r="CX32" s="214"/>
      <c r="CY32" s="214"/>
      <c r="CZ32" s="214"/>
      <c r="DA32" s="214"/>
      <c r="DB32" s="214"/>
      <c r="DC32" s="214"/>
      <c r="DD32" s="214"/>
      <c r="DE32" s="214"/>
      <c r="DF32" s="214"/>
      <c r="DG32" s="214"/>
      <c r="DH32" s="214"/>
      <c r="DI32" s="214"/>
      <c r="DJ32" s="214"/>
      <c r="DK32" s="214"/>
    </row>
    <row r="33" spans="2:115" s="204" customFormat="1" ht="15">
      <c r="B33" s="211" t="s">
        <v>264</v>
      </c>
      <c r="C33" s="215" t="s">
        <v>463</v>
      </c>
      <c r="D33" s="213" t="s">
        <v>451</v>
      </c>
      <c r="E33" s="214">
        <v>116.16</v>
      </c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>
        <v>122.14</v>
      </c>
      <c r="Z33" s="214"/>
      <c r="AA33" s="214"/>
      <c r="AB33" s="214"/>
      <c r="AC33" s="214"/>
      <c r="AD33" s="214"/>
      <c r="AE33" s="214">
        <v>131.81</v>
      </c>
      <c r="AG33" s="499"/>
      <c r="AI33" s="214"/>
      <c r="AJ33" s="214">
        <v>138.48</v>
      </c>
      <c r="AK33" s="214">
        <v>142.91</v>
      </c>
      <c r="AM33" s="214">
        <v>145.26</v>
      </c>
      <c r="AN33" s="214"/>
      <c r="AO33" s="214"/>
      <c r="AP33" s="214"/>
      <c r="AQ33" s="214"/>
      <c r="AR33" s="214"/>
      <c r="AS33" s="214">
        <v>173.25</v>
      </c>
      <c r="AT33" s="214"/>
      <c r="AU33" s="214"/>
      <c r="AV33" s="214">
        <v>181.11</v>
      </c>
      <c r="AW33" s="153"/>
      <c r="AX33" s="214"/>
      <c r="AY33" s="214"/>
      <c r="BA33" s="491">
        <v>136.69</v>
      </c>
      <c r="BB33" s="491">
        <v>136.24</v>
      </c>
      <c r="BC33" s="491">
        <v>134.1</v>
      </c>
      <c r="BD33" s="491">
        <v>133.93</v>
      </c>
      <c r="BE33" s="491">
        <v>134.42</v>
      </c>
      <c r="BF33" s="491">
        <v>137.6</v>
      </c>
      <c r="BG33" s="491">
        <v>138.99</v>
      </c>
      <c r="BH33" s="491">
        <v>139.25</v>
      </c>
      <c r="BI33" s="491">
        <v>141.91</v>
      </c>
      <c r="BJ33" s="491">
        <v>142.76</v>
      </c>
      <c r="BK33" s="491">
        <v>143.83</v>
      </c>
      <c r="BL33" s="491">
        <v>144.08</v>
      </c>
      <c r="BM33" s="491">
        <v>143.74</v>
      </c>
      <c r="BN33" s="491">
        <v>142.89</v>
      </c>
      <c r="BO33" s="491">
        <v>144.33</v>
      </c>
      <c r="BP33" s="491">
        <v>143.95</v>
      </c>
      <c r="BQ33" s="491">
        <v>143.74</v>
      </c>
      <c r="BR33" s="491">
        <v>144.43</v>
      </c>
      <c r="BS33" s="491">
        <v>144.78</v>
      </c>
      <c r="BT33" s="491">
        <v>144.88</v>
      </c>
      <c r="BU33" s="491">
        <v>144.72</v>
      </c>
      <c r="BV33" s="491">
        <v>144.79</v>
      </c>
      <c r="BW33" s="491">
        <v>145.71</v>
      </c>
      <c r="BX33" s="491">
        <v>146.4</v>
      </c>
      <c r="BY33" s="491">
        <v>148.13</v>
      </c>
      <c r="BZ33" s="491">
        <v>148.18</v>
      </c>
      <c r="CA33" s="491">
        <v>148.21</v>
      </c>
      <c r="CB33" s="492">
        <v>148.21</v>
      </c>
      <c r="CC33" s="492">
        <v>150.71</v>
      </c>
      <c r="CD33" s="492">
        <v>159.36</v>
      </c>
      <c r="CE33" s="492">
        <v>160.11</v>
      </c>
      <c r="CF33" s="492">
        <v>167.71</v>
      </c>
      <c r="CG33" s="492">
        <v>170.33</v>
      </c>
      <c r="CH33" s="492">
        <v>171.24</v>
      </c>
      <c r="CI33" s="492">
        <v>168.45</v>
      </c>
      <c r="CJ33" s="492">
        <v>164.89</v>
      </c>
      <c r="CK33" s="491">
        <v>161.94</v>
      </c>
      <c r="CL33" s="491">
        <v>157.02</v>
      </c>
      <c r="CM33" s="491">
        <v>159.87</v>
      </c>
      <c r="CN33" s="491">
        <v>150.87</v>
      </c>
      <c r="CO33" s="491">
        <v>150.64</v>
      </c>
      <c r="CP33" s="491">
        <v>150.7</v>
      </c>
      <c r="CQ33" s="491">
        <v>153.18</v>
      </c>
      <c r="CR33" s="491">
        <v>153.63</v>
      </c>
      <c r="CS33" s="491">
        <v>156.06</v>
      </c>
      <c r="CT33" s="483">
        <v>157.95</v>
      </c>
      <c r="CU33" s="483">
        <v>157.56</v>
      </c>
      <c r="CV33" s="483">
        <v>158.03</v>
      </c>
      <c r="CW33" s="483">
        <v>159.31</v>
      </c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</row>
    <row r="34" spans="2:115" s="204" customFormat="1" ht="15">
      <c r="B34" s="211" t="s">
        <v>270</v>
      </c>
      <c r="C34" s="212" t="s">
        <v>767</v>
      </c>
      <c r="D34" s="213" t="s">
        <v>450</v>
      </c>
      <c r="E34" s="214">
        <v>125048</v>
      </c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>
        <v>82245</v>
      </c>
      <c r="Z34" s="214"/>
      <c r="AA34" s="214"/>
      <c r="AB34" s="214"/>
      <c r="AC34" s="214"/>
      <c r="AD34" s="214"/>
      <c r="AE34" s="214">
        <v>84522</v>
      </c>
      <c r="AG34" s="498"/>
      <c r="AI34" s="214"/>
      <c r="AJ34" s="214">
        <v>82864</v>
      </c>
      <c r="AK34" s="214">
        <v>84681</v>
      </c>
      <c r="AM34" s="214">
        <v>86634</v>
      </c>
      <c r="AN34" s="214"/>
      <c r="AO34" s="214"/>
      <c r="AP34" s="214"/>
      <c r="AQ34" s="214"/>
      <c r="AR34" s="214"/>
      <c r="AS34" s="214">
        <v>161048</v>
      </c>
      <c r="AT34" s="214"/>
      <c r="AU34" s="214"/>
      <c r="AV34" s="214">
        <v>188786</v>
      </c>
      <c r="AW34" s="153"/>
      <c r="AX34" s="214"/>
      <c r="AY34" s="214"/>
      <c r="BA34" s="547">
        <v>200074</v>
      </c>
      <c r="BB34" s="547">
        <v>195894</v>
      </c>
      <c r="BC34" s="547">
        <v>194855</v>
      </c>
      <c r="BD34" s="547">
        <v>198351</v>
      </c>
      <c r="BE34" s="547">
        <v>204827</v>
      </c>
      <c r="BF34" s="547">
        <v>203822</v>
      </c>
      <c r="BG34" s="547">
        <v>212009</v>
      </c>
      <c r="BH34" s="547">
        <v>210100</v>
      </c>
      <c r="BI34" s="547">
        <v>209593</v>
      </c>
      <c r="BJ34" s="547">
        <v>200334</v>
      </c>
      <c r="BK34" s="547">
        <v>203675</v>
      </c>
      <c r="BL34" s="547">
        <v>198712</v>
      </c>
      <c r="BM34" s="547">
        <v>200218</v>
      </c>
      <c r="BN34" s="547">
        <v>195011</v>
      </c>
      <c r="BO34" s="547">
        <v>196183</v>
      </c>
      <c r="BP34" s="547">
        <v>191168</v>
      </c>
      <c r="BQ34" s="547">
        <v>182565</v>
      </c>
      <c r="BR34" s="547">
        <v>185109</v>
      </c>
      <c r="BS34" s="547">
        <v>195331</v>
      </c>
      <c r="BT34" s="547">
        <v>190181</v>
      </c>
      <c r="BU34" s="547">
        <v>190143</v>
      </c>
      <c r="BV34" s="547">
        <v>215120</v>
      </c>
      <c r="BW34" s="547">
        <v>192092</v>
      </c>
      <c r="BX34" s="547">
        <v>195575</v>
      </c>
      <c r="BY34" s="547">
        <v>188296</v>
      </c>
      <c r="BZ34" s="547">
        <v>194326</v>
      </c>
      <c r="CA34" s="547">
        <v>231172</v>
      </c>
      <c r="CB34" s="547" t="s">
        <v>762</v>
      </c>
      <c r="CC34" s="547" t="s">
        <v>756</v>
      </c>
      <c r="CD34" s="547">
        <v>212968</v>
      </c>
      <c r="CE34" s="547">
        <v>215227</v>
      </c>
      <c r="CF34" s="547">
        <v>225373</v>
      </c>
      <c r="CG34" s="547">
        <v>229721</v>
      </c>
      <c r="CH34" s="547">
        <v>243082</v>
      </c>
      <c r="CI34" s="547">
        <v>248367</v>
      </c>
      <c r="CJ34" s="547">
        <v>249862</v>
      </c>
      <c r="CK34" s="547">
        <v>250205</v>
      </c>
      <c r="CL34" s="547">
        <v>228507</v>
      </c>
      <c r="CM34" s="547">
        <v>237253</v>
      </c>
      <c r="CN34" s="547">
        <v>222515</v>
      </c>
      <c r="CO34" s="547">
        <v>219799</v>
      </c>
      <c r="CP34" s="547">
        <v>186754</v>
      </c>
      <c r="CQ34" s="547">
        <v>187491</v>
      </c>
      <c r="CR34" s="547">
        <v>182536</v>
      </c>
      <c r="CS34" s="547">
        <v>170393</v>
      </c>
      <c r="CT34" s="505">
        <v>164804</v>
      </c>
      <c r="CU34" s="505">
        <v>162203</v>
      </c>
      <c r="CV34" s="505">
        <v>157341</v>
      </c>
      <c r="CW34" s="505">
        <v>152995</v>
      </c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</row>
    <row r="35" spans="2:115" s="204" customFormat="1" ht="15.75" customHeight="1">
      <c r="B35" s="211" t="s">
        <v>272</v>
      </c>
      <c r="C35" s="215" t="s">
        <v>449</v>
      </c>
      <c r="D35" s="213" t="s">
        <v>450</v>
      </c>
      <c r="E35" s="214">
        <v>117662</v>
      </c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>
        <v>121706</v>
      </c>
      <c r="Z35" s="214"/>
      <c r="AA35" s="214"/>
      <c r="AB35" s="214"/>
      <c r="AC35" s="214"/>
      <c r="AD35" s="214"/>
      <c r="AE35" s="214">
        <v>161583</v>
      </c>
      <c r="AG35" s="498"/>
      <c r="AI35" s="214"/>
      <c r="AJ35" s="214">
        <v>170202</v>
      </c>
      <c r="AK35" s="214">
        <v>171962</v>
      </c>
      <c r="AM35" s="214">
        <v>177245</v>
      </c>
      <c r="AN35" s="214"/>
      <c r="AO35" s="214"/>
      <c r="AP35" s="214"/>
      <c r="AQ35" s="214"/>
      <c r="AR35" s="214"/>
      <c r="AS35" s="214">
        <v>174024</v>
      </c>
      <c r="AT35" s="214"/>
      <c r="AU35" s="214"/>
      <c r="AV35" s="214">
        <v>196067</v>
      </c>
      <c r="AW35" s="153"/>
      <c r="AX35" s="214"/>
      <c r="AY35" s="214"/>
      <c r="BA35" s="547">
        <v>245956</v>
      </c>
      <c r="BB35" s="548">
        <f>BB24</f>
        <v>246882</v>
      </c>
      <c r="BC35" s="548">
        <f>BC24</f>
        <v>246187</v>
      </c>
      <c r="BD35" s="547">
        <f>BD24</f>
        <v>321694</v>
      </c>
      <c r="BE35" s="548">
        <f>BE24</f>
        <v>405017</v>
      </c>
      <c r="BF35" s="548">
        <f>BF24</f>
        <v>360240</v>
      </c>
      <c r="BG35" s="547">
        <v>396727</v>
      </c>
      <c r="BH35" s="547">
        <v>396250</v>
      </c>
      <c r="BI35" s="547">
        <v>388127</v>
      </c>
      <c r="BJ35" s="547">
        <v>377445</v>
      </c>
      <c r="BK35" s="547">
        <v>349767</v>
      </c>
      <c r="BL35" s="547">
        <v>331319</v>
      </c>
      <c r="BM35" s="547">
        <v>321137</v>
      </c>
      <c r="BN35" s="547">
        <v>266730</v>
      </c>
      <c r="BO35" s="547">
        <v>268199</v>
      </c>
      <c r="BP35" s="547">
        <v>300799</v>
      </c>
      <c r="BQ35" s="547">
        <v>341326</v>
      </c>
      <c r="BR35" s="547">
        <v>331023</v>
      </c>
      <c r="BS35" s="547">
        <v>327276</v>
      </c>
      <c r="BT35" s="547">
        <v>343064</v>
      </c>
      <c r="BU35" s="547">
        <v>328486</v>
      </c>
      <c r="BV35" s="547">
        <v>343215</v>
      </c>
      <c r="BW35" s="547">
        <v>299451</v>
      </c>
      <c r="BX35" s="547">
        <v>283695</v>
      </c>
      <c r="BY35" s="547">
        <v>302578</v>
      </c>
      <c r="BZ35" s="547">
        <v>340650</v>
      </c>
      <c r="CA35" s="547">
        <v>384365</v>
      </c>
      <c r="CB35" s="547" t="s">
        <v>750</v>
      </c>
      <c r="CC35" s="547">
        <v>374688</v>
      </c>
      <c r="CD35" s="547">
        <v>378574</v>
      </c>
      <c r="CE35" s="547">
        <v>378065</v>
      </c>
      <c r="CF35" s="547" t="s">
        <v>753</v>
      </c>
      <c r="CG35" s="547">
        <v>342410</v>
      </c>
      <c r="CH35" s="547">
        <v>349353</v>
      </c>
      <c r="CI35" s="547">
        <v>254789</v>
      </c>
      <c r="CJ35" s="547">
        <f>CJ24</f>
        <v>201489</v>
      </c>
      <c r="CK35" s="547">
        <v>155954</v>
      </c>
      <c r="CL35" s="547">
        <v>166808</v>
      </c>
      <c r="CM35" s="547">
        <v>175396</v>
      </c>
      <c r="CN35" s="547">
        <v>207578</v>
      </c>
      <c r="CO35" s="547">
        <v>232254</v>
      </c>
      <c r="CP35" s="547">
        <v>240138</v>
      </c>
      <c r="CQ35" s="547">
        <v>258090</v>
      </c>
      <c r="CR35" s="547">
        <v>271982</v>
      </c>
      <c r="CS35" s="547">
        <v>314505</v>
      </c>
      <c r="CT35" s="505">
        <v>308032</v>
      </c>
      <c r="CU35" s="505">
        <v>319423</v>
      </c>
      <c r="CV35" s="505">
        <v>326293</v>
      </c>
      <c r="CW35" s="505">
        <v>343582</v>
      </c>
      <c r="CX35" s="214"/>
      <c r="CY35" s="214"/>
      <c r="CZ35" s="214"/>
      <c r="DA35" s="214"/>
      <c r="DB35" s="214"/>
      <c r="DC35" s="214"/>
      <c r="DD35" s="214"/>
      <c r="DE35" s="214"/>
      <c r="DF35" s="214"/>
      <c r="DG35" s="214"/>
      <c r="DH35" s="214"/>
      <c r="DI35" s="214"/>
      <c r="DJ35" s="214"/>
      <c r="DK35" s="214"/>
    </row>
    <row r="36" spans="2:115" s="204" customFormat="1" ht="15">
      <c r="B36" s="211" t="s">
        <v>287</v>
      </c>
      <c r="C36" s="215" t="s">
        <v>459</v>
      </c>
      <c r="D36" s="213" t="s">
        <v>450</v>
      </c>
      <c r="E36" s="214">
        <v>104050</v>
      </c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>
        <v>107950</v>
      </c>
      <c r="Z36" s="214"/>
      <c r="AA36" s="214"/>
      <c r="AB36" s="214"/>
      <c r="AC36" s="214"/>
      <c r="AD36" s="214"/>
      <c r="AE36" s="214">
        <v>109025</v>
      </c>
      <c r="AG36" s="498"/>
      <c r="AI36" s="214"/>
      <c r="AJ36" s="214">
        <v>114325</v>
      </c>
      <c r="AK36" s="214">
        <v>117325</v>
      </c>
      <c r="AM36" s="214">
        <v>117325</v>
      </c>
      <c r="AN36" s="214"/>
      <c r="AO36" s="214"/>
      <c r="AP36" s="214"/>
      <c r="AQ36" s="214"/>
      <c r="AR36" s="214"/>
      <c r="AS36" s="214">
        <v>124650</v>
      </c>
      <c r="AT36" s="214"/>
      <c r="AU36" s="214"/>
      <c r="AV36" s="214">
        <v>117050</v>
      </c>
      <c r="AW36" s="153"/>
      <c r="AX36" s="214"/>
      <c r="AY36" s="214"/>
      <c r="BA36" s="547">
        <v>140300</v>
      </c>
      <c r="BB36" s="547">
        <v>146300</v>
      </c>
      <c r="BC36" s="547">
        <v>147800</v>
      </c>
      <c r="BD36" s="547">
        <v>148800</v>
      </c>
      <c r="BE36" s="547">
        <v>161800</v>
      </c>
      <c r="BF36" s="547">
        <v>161800</v>
      </c>
      <c r="BG36" s="547">
        <v>153300</v>
      </c>
      <c r="BH36" s="547">
        <v>153800</v>
      </c>
      <c r="BI36" s="547">
        <v>155300</v>
      </c>
      <c r="BJ36" s="547">
        <v>154800</v>
      </c>
      <c r="BK36" s="547">
        <v>166300</v>
      </c>
      <c r="BL36" s="547">
        <v>162300</v>
      </c>
      <c r="BM36" s="547">
        <v>166300</v>
      </c>
      <c r="BN36" s="547">
        <v>162900</v>
      </c>
      <c r="BO36" s="547">
        <v>162900</v>
      </c>
      <c r="BP36" s="547">
        <v>160400</v>
      </c>
      <c r="BQ36" s="547">
        <v>159400</v>
      </c>
      <c r="BR36" s="547">
        <v>155900</v>
      </c>
      <c r="BS36" s="547">
        <v>152900</v>
      </c>
      <c r="BT36" s="547">
        <v>155900</v>
      </c>
      <c r="BU36" s="547">
        <v>148900</v>
      </c>
      <c r="BV36" s="547">
        <v>145900</v>
      </c>
      <c r="BW36" s="547">
        <v>147400</v>
      </c>
      <c r="BX36" s="547">
        <v>144900</v>
      </c>
      <c r="BY36" s="547">
        <v>141400</v>
      </c>
      <c r="BZ36" s="547">
        <v>143400</v>
      </c>
      <c r="CA36" s="547">
        <v>141317</v>
      </c>
      <c r="CB36" s="547" t="s">
        <v>757</v>
      </c>
      <c r="CC36" s="547" t="s">
        <v>758</v>
      </c>
      <c r="CD36" s="547">
        <v>175400</v>
      </c>
      <c r="CE36" s="547">
        <v>174400</v>
      </c>
      <c r="CF36" s="547" t="s">
        <v>761</v>
      </c>
      <c r="CG36" s="547">
        <v>167410</v>
      </c>
      <c r="CH36" s="547">
        <v>159465</v>
      </c>
      <c r="CI36" s="547">
        <v>151836</v>
      </c>
      <c r="CJ36" s="547">
        <v>141398</v>
      </c>
      <c r="CK36" s="547">
        <v>131900</v>
      </c>
      <c r="CL36" s="505">
        <v>128400</v>
      </c>
      <c r="CM36" s="505">
        <v>128400</v>
      </c>
      <c r="CN36" s="505">
        <v>128400</v>
      </c>
      <c r="CO36" s="505">
        <v>131400</v>
      </c>
      <c r="CP36" s="505">
        <v>126900</v>
      </c>
      <c r="CQ36" s="505">
        <v>132400</v>
      </c>
      <c r="CR36" s="505">
        <v>144650</v>
      </c>
      <c r="CS36" s="505">
        <v>150650</v>
      </c>
      <c r="CT36" s="505">
        <v>146650</v>
      </c>
      <c r="CU36" s="505">
        <v>148150</v>
      </c>
      <c r="CV36" s="505">
        <v>151150</v>
      </c>
      <c r="CW36" s="505">
        <v>162650</v>
      </c>
      <c r="CX36" s="214"/>
      <c r="CY36" s="214"/>
      <c r="CZ36" s="214"/>
      <c r="DA36" s="214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</row>
    <row r="37" spans="2:115" s="204" customFormat="1" ht="15">
      <c r="B37" s="211" t="s">
        <v>289</v>
      </c>
      <c r="C37" s="215" t="s">
        <v>460</v>
      </c>
      <c r="D37" s="213" t="s">
        <v>453</v>
      </c>
      <c r="E37" s="214">
        <v>168</v>
      </c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>
        <v>168</v>
      </c>
      <c r="Z37" s="214"/>
      <c r="AA37" s="214"/>
      <c r="AB37" s="214"/>
      <c r="AC37" s="214"/>
      <c r="AD37" s="214"/>
      <c r="AE37" s="214">
        <v>168</v>
      </c>
      <c r="AG37" s="499"/>
      <c r="AI37" s="214"/>
      <c r="AJ37" s="214">
        <v>168</v>
      </c>
      <c r="AK37" s="214">
        <v>168</v>
      </c>
      <c r="AM37" s="214">
        <v>168</v>
      </c>
      <c r="AN37" s="214"/>
      <c r="AO37" s="214"/>
      <c r="AP37" s="214"/>
      <c r="AQ37" s="214"/>
      <c r="AR37" s="214"/>
      <c r="AS37" s="214">
        <v>168</v>
      </c>
      <c r="AT37" s="214"/>
      <c r="AU37" s="214"/>
      <c r="AV37" s="214">
        <v>168</v>
      </c>
      <c r="AW37" s="153"/>
      <c r="AX37" s="214"/>
      <c r="AY37" s="214"/>
      <c r="BA37" s="491">
        <v>168</v>
      </c>
      <c r="BB37" s="491">
        <v>168</v>
      </c>
      <c r="BC37" s="491">
        <v>168</v>
      </c>
      <c r="BD37" s="491">
        <v>168</v>
      </c>
      <c r="BE37" s="491">
        <v>168</v>
      </c>
      <c r="BF37" s="491">
        <v>168</v>
      </c>
      <c r="BG37" s="491">
        <v>180</v>
      </c>
      <c r="BH37" s="491">
        <v>180</v>
      </c>
      <c r="BI37" s="491">
        <v>180</v>
      </c>
      <c r="BJ37" s="491">
        <v>180</v>
      </c>
      <c r="BK37" s="491">
        <v>180</v>
      </c>
      <c r="BL37" s="491">
        <v>198</v>
      </c>
      <c r="BM37" s="491">
        <v>198</v>
      </c>
      <c r="BN37" s="491">
        <v>198</v>
      </c>
      <c r="BO37" s="491">
        <v>198</v>
      </c>
      <c r="BP37" s="491">
        <v>198</v>
      </c>
      <c r="BQ37" s="491">
        <v>198</v>
      </c>
      <c r="BR37" s="491">
        <v>198</v>
      </c>
      <c r="BS37" s="491">
        <v>198</v>
      </c>
      <c r="BT37" s="491">
        <v>198</v>
      </c>
      <c r="BU37" s="491">
        <v>198</v>
      </c>
      <c r="BV37" s="491">
        <v>198</v>
      </c>
      <c r="BW37" s="491">
        <v>198</v>
      </c>
      <c r="BX37" s="491">
        <v>198</v>
      </c>
      <c r="BY37" s="491">
        <v>198</v>
      </c>
      <c r="BZ37" s="491">
        <v>198</v>
      </c>
      <c r="CA37" s="491">
        <v>198</v>
      </c>
      <c r="CB37" s="492">
        <v>198</v>
      </c>
      <c r="CC37" s="492">
        <v>198</v>
      </c>
      <c r="CD37" s="492">
        <v>198</v>
      </c>
      <c r="CE37" s="492">
        <v>198</v>
      </c>
      <c r="CF37" s="492">
        <v>198</v>
      </c>
      <c r="CG37" s="492">
        <v>198</v>
      </c>
      <c r="CH37" s="492">
        <v>198</v>
      </c>
      <c r="CI37" s="492">
        <v>198</v>
      </c>
      <c r="CJ37" s="492">
        <v>198</v>
      </c>
      <c r="CK37" s="491">
        <v>198</v>
      </c>
      <c r="CL37" s="491">
        <v>198</v>
      </c>
      <c r="CM37" s="491">
        <v>188</v>
      </c>
      <c r="CN37" s="491">
        <v>188</v>
      </c>
      <c r="CO37" s="491">
        <v>188</v>
      </c>
      <c r="CP37" s="491">
        <v>188</v>
      </c>
      <c r="CQ37" s="491">
        <v>188</v>
      </c>
      <c r="CR37" s="491">
        <v>188</v>
      </c>
      <c r="CS37" s="491">
        <v>188</v>
      </c>
      <c r="CT37" s="484">
        <v>188</v>
      </c>
      <c r="CU37" s="484">
        <v>188</v>
      </c>
      <c r="CV37" s="484">
        <v>188</v>
      </c>
      <c r="CW37" s="484">
        <v>188</v>
      </c>
      <c r="CX37" s="214"/>
      <c r="CY37" s="214"/>
      <c r="CZ37" s="214"/>
      <c r="DA37" s="214"/>
      <c r="DB37" s="214"/>
      <c r="DC37" s="214"/>
      <c r="DD37" s="214"/>
      <c r="DE37" s="214"/>
      <c r="DF37" s="214"/>
      <c r="DG37" s="214"/>
      <c r="DH37" s="214"/>
      <c r="DI37" s="214"/>
      <c r="DJ37" s="214"/>
      <c r="DK37" s="214"/>
    </row>
    <row r="38" spans="2:115" s="204" customFormat="1" ht="15">
      <c r="B38" s="211" t="s">
        <v>443</v>
      </c>
      <c r="C38" s="215" t="s">
        <v>455</v>
      </c>
      <c r="D38" s="213" t="s">
        <v>451</v>
      </c>
      <c r="E38" s="214">
        <v>111.95519999999999</v>
      </c>
      <c r="F38" s="214">
        <v>0</v>
      </c>
      <c r="G38" s="214">
        <v>0</v>
      </c>
      <c r="H38" s="214">
        <v>0</v>
      </c>
      <c r="I38" s="214">
        <v>0</v>
      </c>
      <c r="J38" s="214">
        <v>0</v>
      </c>
      <c r="K38" s="214">
        <v>0</v>
      </c>
      <c r="L38" s="214">
        <v>0</v>
      </c>
      <c r="M38" s="214">
        <v>0</v>
      </c>
      <c r="N38" s="214">
        <v>0</v>
      </c>
      <c r="O38" s="214">
        <v>0</v>
      </c>
      <c r="P38" s="214">
        <v>0</v>
      </c>
      <c r="Q38" s="214">
        <v>0</v>
      </c>
      <c r="R38" s="214">
        <v>0</v>
      </c>
      <c r="S38" s="214">
        <v>0</v>
      </c>
      <c r="T38" s="214">
        <v>0</v>
      </c>
      <c r="U38" s="214">
        <v>0</v>
      </c>
      <c r="V38" s="214">
        <v>0</v>
      </c>
      <c r="W38" s="214">
        <v>0</v>
      </c>
      <c r="X38" s="214">
        <v>117.3648</v>
      </c>
      <c r="Z38" s="214">
        <v>0</v>
      </c>
      <c r="AA38" s="214">
        <v>0</v>
      </c>
      <c r="AB38" s="214">
        <v>0</v>
      </c>
      <c r="AC38" s="214">
        <v>0</v>
      </c>
      <c r="AD38" s="214">
        <v>0</v>
      </c>
      <c r="AE38" s="214">
        <v>118.54079999999999</v>
      </c>
      <c r="AF38" s="214">
        <v>0</v>
      </c>
      <c r="AG38" s="499"/>
      <c r="AH38" s="214">
        <v>0</v>
      </c>
      <c r="AI38" s="214">
        <v>121.5984</v>
      </c>
      <c r="AJ38" s="214">
        <v>122.7744</v>
      </c>
      <c r="AK38" s="214">
        <v>123.00959999999999</v>
      </c>
      <c r="AM38" s="214">
        <v>123.7152</v>
      </c>
      <c r="AN38" s="214">
        <v>0</v>
      </c>
      <c r="AO38" s="214">
        <v>123.7152</v>
      </c>
      <c r="AP38" s="214">
        <v>0</v>
      </c>
      <c r="AQ38" s="214">
        <v>0</v>
      </c>
      <c r="AR38" s="214">
        <v>0</v>
      </c>
      <c r="AS38" s="214">
        <v>123.9504</v>
      </c>
      <c r="AT38" s="214">
        <v>0</v>
      </c>
      <c r="AU38" s="214">
        <v>0</v>
      </c>
      <c r="AV38" s="214">
        <v>127.008</v>
      </c>
      <c r="AW38" s="214">
        <v>127.4784</v>
      </c>
      <c r="AX38" s="214">
        <v>0</v>
      </c>
      <c r="AY38" s="214">
        <v>0</v>
      </c>
      <c r="AZ38" s="214">
        <v>0</v>
      </c>
      <c r="BA38" s="491">
        <v>130.0656</v>
      </c>
      <c r="BB38" s="491">
        <v>129.1248</v>
      </c>
      <c r="BC38" s="491">
        <v>129.5952</v>
      </c>
      <c r="BD38" s="491">
        <v>130.7712</v>
      </c>
      <c r="BE38" s="491">
        <v>130.7712</v>
      </c>
      <c r="BF38" s="491">
        <v>130.7712</v>
      </c>
      <c r="BG38" s="491">
        <v>131.712</v>
      </c>
      <c r="BH38" s="491">
        <v>133.8288</v>
      </c>
      <c r="BI38" s="491">
        <v>135.0048</v>
      </c>
      <c r="BJ38" s="491">
        <v>135.0048</v>
      </c>
      <c r="BK38" s="491">
        <v>136.1808</v>
      </c>
      <c r="BL38" s="491">
        <v>138.2976</v>
      </c>
      <c r="BM38" s="491">
        <v>138.299952</v>
      </c>
      <c r="BN38" s="491">
        <v>138.299952</v>
      </c>
      <c r="BO38" s="491">
        <v>138.299952</v>
      </c>
      <c r="BP38" s="491">
        <v>139.388928</v>
      </c>
      <c r="BQ38" s="491">
        <v>138.299952</v>
      </c>
      <c r="BR38" s="491">
        <v>139.388928</v>
      </c>
      <c r="BS38" s="491">
        <v>132.0092928</v>
      </c>
      <c r="BT38" s="491">
        <v>133.0093632</v>
      </c>
      <c r="BU38" s="491">
        <v>133.0093632</v>
      </c>
      <c r="BV38" s="491">
        <v>144.8832</v>
      </c>
      <c r="BW38" s="491">
        <v>144.83380799999998</v>
      </c>
      <c r="BX38" s="491">
        <v>145.92278399999998</v>
      </c>
      <c r="BY38" s="491">
        <v>145.92278399999998</v>
      </c>
      <c r="BZ38" s="491">
        <v>145.92278399999998</v>
      </c>
      <c r="CA38" s="491">
        <v>138.0097152</v>
      </c>
      <c r="CB38" s="491">
        <v>147</v>
      </c>
      <c r="CC38" s="491">
        <v>149.189712</v>
      </c>
      <c r="CD38" s="491">
        <v>150.28</v>
      </c>
      <c r="CE38" s="491">
        <v>151.37</v>
      </c>
      <c r="CF38" s="491">
        <v>152.45664</v>
      </c>
      <c r="CG38" s="491">
        <v>147.2479008</v>
      </c>
      <c r="CH38" s="491">
        <v>149.307312</v>
      </c>
      <c r="CI38" s="491">
        <v>150.3370176</v>
      </c>
      <c r="CJ38" s="491">
        <v>150.3370176</v>
      </c>
      <c r="CK38" s="491">
        <v>147.00925984251964</v>
      </c>
      <c r="CL38" s="509">
        <v>148</v>
      </c>
      <c r="CM38" s="509">
        <v>148</v>
      </c>
      <c r="CN38" s="509">
        <v>150.64</v>
      </c>
      <c r="CO38" s="509">
        <v>151</v>
      </c>
      <c r="CP38" s="509">
        <v>153</v>
      </c>
      <c r="CQ38" s="509">
        <v>160</v>
      </c>
      <c r="CR38" s="509">
        <v>162</v>
      </c>
      <c r="CS38" s="509">
        <v>163</v>
      </c>
      <c r="CT38" s="509">
        <v>165</v>
      </c>
      <c r="CU38" s="509">
        <v>168</v>
      </c>
      <c r="CV38" s="493">
        <v>168</v>
      </c>
      <c r="CW38" s="482"/>
      <c r="CX38" s="214"/>
      <c r="CY38" s="214"/>
      <c r="CZ38" s="214"/>
      <c r="DA38" s="214"/>
      <c r="DB38" s="214"/>
      <c r="DC38" s="214"/>
      <c r="DD38" s="214"/>
      <c r="DE38" s="214"/>
      <c r="DF38" s="214"/>
      <c r="DG38" s="214"/>
      <c r="DH38" s="214"/>
      <c r="DI38" s="214"/>
      <c r="DJ38" s="214"/>
      <c r="DK38" s="214"/>
    </row>
    <row r="39" spans="2:102" s="204" customFormat="1" ht="12.75">
      <c r="B39" s="216"/>
      <c r="C39" s="217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Z39" s="214"/>
      <c r="AA39" s="214"/>
      <c r="AB39" s="214"/>
      <c r="AC39" s="214"/>
      <c r="AD39" s="214"/>
      <c r="AE39" s="214"/>
      <c r="AG39" s="500"/>
      <c r="AI39" s="214"/>
      <c r="AJ39" s="214"/>
      <c r="AK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153"/>
      <c r="AX39" s="214"/>
      <c r="AY39" s="214"/>
      <c r="BA39" s="491"/>
      <c r="BB39" s="491"/>
      <c r="BC39" s="491"/>
      <c r="BD39" s="491"/>
      <c r="BE39" s="491"/>
      <c r="BF39" s="491"/>
      <c r="BG39" s="491"/>
      <c r="BH39" s="491"/>
      <c r="BI39" s="491"/>
      <c r="BJ39" s="491"/>
      <c r="BK39" s="491"/>
      <c r="BL39" s="491"/>
      <c r="BM39" s="491"/>
      <c r="BN39" s="491"/>
      <c r="BO39" s="491"/>
      <c r="BP39" s="491"/>
      <c r="BQ39" s="491"/>
      <c r="BR39" s="491"/>
      <c r="BS39" s="491"/>
      <c r="BT39" s="491"/>
      <c r="BU39" s="491"/>
      <c r="BV39" s="491"/>
      <c r="BW39" s="491"/>
      <c r="BX39" s="491"/>
      <c r="BY39" s="491"/>
      <c r="BZ39" s="491"/>
      <c r="CA39" s="491"/>
      <c r="CB39" s="492"/>
      <c r="CC39" s="492"/>
      <c r="CD39" s="492"/>
      <c r="CE39" s="492"/>
      <c r="CF39" s="492"/>
      <c r="CG39" s="492"/>
      <c r="CH39" s="492"/>
      <c r="CI39" s="492"/>
      <c r="CJ39" s="492"/>
      <c r="CK39" s="491"/>
      <c r="CL39" s="491"/>
      <c r="CM39" s="491"/>
      <c r="CN39" s="491"/>
      <c r="CO39" s="491"/>
      <c r="CP39" s="491"/>
      <c r="CQ39" s="491"/>
      <c r="CR39" s="491"/>
      <c r="CS39" s="491"/>
      <c r="CT39" s="491"/>
      <c r="CU39" s="491"/>
      <c r="CV39" s="491"/>
      <c r="CW39" s="491"/>
      <c r="CX39" s="214"/>
    </row>
    <row r="40" spans="2:149" s="204" customFormat="1" ht="15">
      <c r="B40" s="218">
        <v>5</v>
      </c>
      <c r="C40" s="209" t="s">
        <v>464</v>
      </c>
      <c r="D40" s="209"/>
      <c r="E40" s="214"/>
      <c r="F40" s="180"/>
      <c r="G40" s="180"/>
      <c r="H40" s="180"/>
      <c r="I40" s="180"/>
      <c r="J40" s="184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214"/>
      <c r="Z40" s="180"/>
      <c r="AA40" s="180"/>
      <c r="AB40" s="180"/>
      <c r="AC40" s="214"/>
      <c r="AD40" s="214"/>
      <c r="AE40" s="214"/>
      <c r="AG40" s="500"/>
      <c r="AI40" s="214"/>
      <c r="AJ40" s="214"/>
      <c r="AK40" s="214"/>
      <c r="AM40" s="180"/>
      <c r="AN40" s="214"/>
      <c r="AO40" s="214"/>
      <c r="AP40" s="214"/>
      <c r="AQ40" s="214"/>
      <c r="AR40" s="214"/>
      <c r="AS40" s="214"/>
      <c r="AT40" s="214"/>
      <c r="AU40" s="214"/>
      <c r="AV40" s="214"/>
      <c r="AW40" s="153"/>
      <c r="AX40" s="214"/>
      <c r="AY40" s="214"/>
      <c r="BA40" s="491"/>
      <c r="BB40" s="491"/>
      <c r="BC40" s="491"/>
      <c r="BD40" s="491"/>
      <c r="BE40" s="491"/>
      <c r="BF40" s="491"/>
      <c r="BG40" s="491"/>
      <c r="BH40" s="491"/>
      <c r="BI40" s="491"/>
      <c r="BJ40" s="491"/>
      <c r="BK40" s="491"/>
      <c r="BL40" s="491"/>
      <c r="BM40" s="491"/>
      <c r="BN40" s="491"/>
      <c r="BO40" s="491"/>
      <c r="BP40" s="491"/>
      <c r="BQ40" s="491"/>
      <c r="BR40" s="491"/>
      <c r="BS40" s="495"/>
      <c r="BT40" s="495"/>
      <c r="BU40" s="495"/>
      <c r="BV40" s="491"/>
      <c r="BW40" s="491"/>
      <c r="BX40" s="491"/>
      <c r="BY40" s="491"/>
      <c r="BZ40" s="491"/>
      <c r="CA40" s="491"/>
      <c r="CB40" s="492"/>
      <c r="CC40" s="492"/>
      <c r="CD40" s="492"/>
      <c r="CE40" s="492"/>
      <c r="CF40" s="492"/>
      <c r="CG40" s="492"/>
      <c r="CH40" s="492"/>
      <c r="CI40" s="492"/>
      <c r="CJ40" s="492"/>
      <c r="CK40" s="491"/>
      <c r="CL40" s="491"/>
      <c r="CM40" s="491"/>
      <c r="CN40" s="491"/>
      <c r="CO40" s="491"/>
      <c r="CP40" s="491"/>
      <c r="CQ40" s="491"/>
      <c r="CR40" s="491"/>
      <c r="CS40" s="491"/>
      <c r="CT40" s="491"/>
      <c r="CU40" s="496"/>
      <c r="CV40" s="496"/>
      <c r="CW40" s="496"/>
      <c r="CX40" s="180"/>
      <c r="CY40" s="209"/>
      <c r="CZ40" s="209"/>
      <c r="DA40" s="209"/>
      <c r="DB40" s="209"/>
      <c r="DC40" s="209"/>
      <c r="DD40" s="209"/>
      <c r="DE40" s="209"/>
      <c r="DF40" s="209"/>
      <c r="DG40" s="209"/>
      <c r="DH40" s="209"/>
      <c r="DI40" s="209"/>
      <c r="DJ40" s="209"/>
      <c r="DK40" s="209"/>
      <c r="DL40" s="209"/>
      <c r="DM40" s="209"/>
      <c r="DN40" s="209"/>
      <c r="DO40" s="209"/>
      <c r="DP40" s="209"/>
      <c r="DQ40" s="209"/>
      <c r="DR40" s="209"/>
      <c r="DS40" s="209"/>
      <c r="DT40" s="209"/>
      <c r="DU40" s="209"/>
      <c r="DV40" s="209"/>
      <c r="DW40" s="209"/>
      <c r="DX40" s="209"/>
      <c r="DY40" s="209"/>
      <c r="DZ40" s="209"/>
      <c r="EA40" s="209"/>
      <c r="EB40" s="209"/>
      <c r="EC40" s="209"/>
      <c r="ED40" s="209"/>
      <c r="EE40" s="209"/>
      <c r="EF40" s="209"/>
      <c r="EG40" s="209"/>
      <c r="EH40" s="209"/>
      <c r="EI40" s="209"/>
      <c r="EJ40" s="209"/>
      <c r="EK40" s="209"/>
      <c r="EL40" s="209"/>
      <c r="EM40" s="209"/>
      <c r="EN40" s="209"/>
      <c r="EO40" s="209"/>
      <c r="EP40" s="209"/>
      <c r="EQ40" s="209"/>
      <c r="ER40" s="209"/>
      <c r="ES40" s="209"/>
    </row>
    <row r="41" spans="2:102" s="204" customFormat="1" ht="15">
      <c r="B41" s="211" t="s">
        <v>257</v>
      </c>
      <c r="C41" s="215" t="s">
        <v>765</v>
      </c>
      <c r="D41" s="213" t="s">
        <v>451</v>
      </c>
      <c r="E41" s="214">
        <v>137.6</v>
      </c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>
        <v>166.1</v>
      </c>
      <c r="Z41" s="214"/>
      <c r="AA41" s="214"/>
      <c r="AB41" s="214"/>
      <c r="AC41" s="214"/>
      <c r="AD41" s="214"/>
      <c r="AE41" s="214">
        <v>198.7</v>
      </c>
      <c r="AG41" s="499"/>
      <c r="AI41" s="214"/>
      <c r="AJ41" s="214">
        <v>242.9</v>
      </c>
      <c r="AK41" s="214">
        <v>237.2</v>
      </c>
      <c r="AM41" s="214">
        <v>237.2</v>
      </c>
      <c r="AN41" s="214"/>
      <c r="AO41" s="214"/>
      <c r="AP41" s="214"/>
      <c r="AQ41" s="214"/>
      <c r="AR41" s="214"/>
      <c r="AS41" s="214">
        <v>258.8</v>
      </c>
      <c r="AT41" s="214"/>
      <c r="AU41" s="214"/>
      <c r="AV41" s="214">
        <v>256.3</v>
      </c>
      <c r="AW41" s="153"/>
      <c r="AX41" s="214"/>
      <c r="AY41" s="214"/>
      <c r="BA41" s="491">
        <v>257.9</v>
      </c>
      <c r="BB41" s="491">
        <v>256.9</v>
      </c>
      <c r="BC41" s="491">
        <v>233.4</v>
      </c>
      <c r="BD41" s="491">
        <v>243.3</v>
      </c>
      <c r="BE41" s="491">
        <v>226.2</v>
      </c>
      <c r="BF41" s="491">
        <v>243.3</v>
      </c>
      <c r="BG41" s="491">
        <v>243.9</v>
      </c>
      <c r="BH41" s="491">
        <v>243.4</v>
      </c>
      <c r="BI41" s="491">
        <v>250.8</v>
      </c>
      <c r="BJ41" s="491">
        <v>253.5</v>
      </c>
      <c r="BK41" s="491">
        <v>254.9</v>
      </c>
      <c r="BL41" s="491">
        <v>258.9</v>
      </c>
      <c r="BM41" s="491">
        <v>259.3</v>
      </c>
      <c r="BN41" s="491">
        <v>259.2</v>
      </c>
      <c r="BO41" s="491">
        <v>259.9</v>
      </c>
      <c r="BP41" s="491">
        <v>260.1</v>
      </c>
      <c r="BQ41" s="491">
        <v>261.2</v>
      </c>
      <c r="BR41" s="491">
        <v>266.2</v>
      </c>
      <c r="BS41" s="491">
        <v>267.2</v>
      </c>
      <c r="BT41" s="491">
        <v>268.7</v>
      </c>
      <c r="BU41" s="491">
        <v>268.3</v>
      </c>
      <c r="BV41" s="491">
        <v>217.22</v>
      </c>
      <c r="BW41" s="491">
        <v>276.7</v>
      </c>
      <c r="BX41" s="491">
        <v>277.3</v>
      </c>
      <c r="BY41" s="491">
        <v>277.9</v>
      </c>
      <c r="BZ41" s="491">
        <v>280.13</v>
      </c>
      <c r="CA41" s="491">
        <v>280.6</v>
      </c>
      <c r="CB41" s="492">
        <v>280.6</v>
      </c>
      <c r="CC41" s="492">
        <v>287.4</v>
      </c>
      <c r="CD41" s="492">
        <v>357.1</v>
      </c>
      <c r="CE41" s="492">
        <v>354.6</v>
      </c>
      <c r="CF41" s="492">
        <v>357.9</v>
      </c>
      <c r="CG41" s="492">
        <v>353.67</v>
      </c>
      <c r="CH41" s="492">
        <v>348.92</v>
      </c>
      <c r="CI41" s="492">
        <v>341.61</v>
      </c>
      <c r="CJ41" s="492">
        <v>338.67</v>
      </c>
      <c r="CK41" s="491">
        <v>330.6</v>
      </c>
      <c r="CL41" s="491">
        <v>322.7</v>
      </c>
      <c r="CM41" s="491">
        <v>319.1</v>
      </c>
      <c r="CN41" s="491">
        <v>286.1</v>
      </c>
      <c r="CO41" s="491">
        <v>289</v>
      </c>
      <c r="CP41" s="491">
        <v>286</v>
      </c>
      <c r="CQ41" s="491">
        <v>286.2</v>
      </c>
      <c r="CR41" s="491">
        <v>286.7</v>
      </c>
      <c r="CS41" s="491">
        <v>286.4</v>
      </c>
      <c r="CT41" s="483">
        <v>296.4</v>
      </c>
      <c r="CU41" s="483">
        <v>288.1</v>
      </c>
      <c r="CV41" s="483">
        <v>291.4</v>
      </c>
      <c r="CW41" s="483">
        <v>291.3</v>
      </c>
      <c r="CX41" s="214"/>
    </row>
    <row r="42" spans="2:102" s="204" customFormat="1" ht="15.75" customHeight="1">
      <c r="B42" s="211" t="s">
        <v>260</v>
      </c>
      <c r="C42" s="215" t="s">
        <v>449</v>
      </c>
      <c r="D42" s="213" t="s">
        <v>450</v>
      </c>
      <c r="E42" s="214">
        <v>117662</v>
      </c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>
        <v>121706</v>
      </c>
      <c r="Z42" s="214"/>
      <c r="AA42" s="214"/>
      <c r="AB42" s="214"/>
      <c r="AC42" s="214"/>
      <c r="AD42" s="214"/>
      <c r="AE42" s="214">
        <v>180263</v>
      </c>
      <c r="AG42" s="498"/>
      <c r="AI42" s="214"/>
      <c r="AJ42" s="214">
        <v>170202</v>
      </c>
      <c r="AK42" s="214">
        <v>171962</v>
      </c>
      <c r="AM42" s="214">
        <v>177245</v>
      </c>
      <c r="AN42" s="214"/>
      <c r="AO42" s="214"/>
      <c r="AP42" s="214"/>
      <c r="AQ42" s="214"/>
      <c r="AR42" s="214"/>
      <c r="AS42" s="214">
        <v>174024</v>
      </c>
      <c r="AT42" s="214"/>
      <c r="AU42" s="214"/>
      <c r="AV42" s="214">
        <v>196067</v>
      </c>
      <c r="AW42" s="153"/>
      <c r="AX42" s="214"/>
      <c r="AY42" s="214"/>
      <c r="BA42" s="493">
        <v>245956</v>
      </c>
      <c r="BB42" s="540">
        <f>BB35</f>
        <v>246882</v>
      </c>
      <c r="BC42" s="540">
        <f>BC35</f>
        <v>246187</v>
      </c>
      <c r="BD42" s="493">
        <f>BD35</f>
        <v>321694</v>
      </c>
      <c r="BE42" s="540">
        <f>BE35</f>
        <v>405017</v>
      </c>
      <c r="BF42" s="540">
        <f>BF35</f>
        <v>360240</v>
      </c>
      <c r="BG42" s="493">
        <v>396727</v>
      </c>
      <c r="BH42" s="493">
        <v>396250</v>
      </c>
      <c r="BI42" s="493">
        <v>388127</v>
      </c>
      <c r="BJ42" s="493">
        <v>377445</v>
      </c>
      <c r="BK42" s="493">
        <v>349767</v>
      </c>
      <c r="BL42" s="493">
        <v>331319</v>
      </c>
      <c r="BM42" s="493">
        <v>321137</v>
      </c>
      <c r="BN42" s="493">
        <v>266730</v>
      </c>
      <c r="BO42" s="493">
        <v>268199</v>
      </c>
      <c r="BP42" s="493">
        <v>300799</v>
      </c>
      <c r="BQ42" s="493">
        <v>341326</v>
      </c>
      <c r="BR42" s="493">
        <v>331023</v>
      </c>
      <c r="BS42" s="493">
        <v>327276</v>
      </c>
      <c r="BT42" s="493">
        <v>343064</v>
      </c>
      <c r="BU42" s="493">
        <v>328486</v>
      </c>
      <c r="BV42" s="493">
        <v>350128</v>
      </c>
      <c r="BW42" s="493">
        <v>299451</v>
      </c>
      <c r="BX42" s="493">
        <v>283695</v>
      </c>
      <c r="BY42" s="493">
        <v>302578</v>
      </c>
      <c r="BZ42" s="493">
        <v>340650</v>
      </c>
      <c r="CA42" s="493">
        <v>384365</v>
      </c>
      <c r="CB42" s="539" t="s">
        <v>750</v>
      </c>
      <c r="CC42" s="539">
        <v>374688</v>
      </c>
      <c r="CD42" s="539">
        <v>378574</v>
      </c>
      <c r="CE42" s="539" t="s">
        <v>752</v>
      </c>
      <c r="CF42" s="539" t="s">
        <v>753</v>
      </c>
      <c r="CG42" s="539">
        <v>342410</v>
      </c>
      <c r="CH42" s="539">
        <v>349353</v>
      </c>
      <c r="CI42" s="539">
        <v>254789</v>
      </c>
      <c r="CJ42" s="539">
        <f>CJ35</f>
        <v>201489</v>
      </c>
      <c r="CK42" s="493">
        <v>155954</v>
      </c>
      <c r="CL42" s="493">
        <v>166808</v>
      </c>
      <c r="CM42" s="493">
        <v>175396</v>
      </c>
      <c r="CN42" s="493">
        <v>207578</v>
      </c>
      <c r="CO42" s="493">
        <v>232254</v>
      </c>
      <c r="CP42" s="493">
        <v>240138</v>
      </c>
      <c r="CQ42" s="493">
        <v>258090</v>
      </c>
      <c r="CR42" s="493">
        <v>271982</v>
      </c>
      <c r="CS42" s="493">
        <v>314505</v>
      </c>
      <c r="CT42" s="505">
        <v>308032</v>
      </c>
      <c r="CU42" s="483">
        <v>319423</v>
      </c>
      <c r="CV42" s="483">
        <v>326293</v>
      </c>
      <c r="CW42" s="483">
        <v>343582</v>
      </c>
      <c r="CX42" s="214"/>
    </row>
    <row r="43" spans="2:102" s="204" customFormat="1" ht="15">
      <c r="B43" s="211" t="s">
        <v>262</v>
      </c>
      <c r="C43" s="215" t="s">
        <v>465</v>
      </c>
      <c r="D43" s="213" t="s">
        <v>450</v>
      </c>
      <c r="E43" s="214">
        <v>104050</v>
      </c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>
        <v>107950</v>
      </c>
      <c r="Z43" s="214"/>
      <c r="AA43" s="214"/>
      <c r="AB43" s="214"/>
      <c r="AC43" s="214"/>
      <c r="AD43" s="214"/>
      <c r="AE43" s="214">
        <v>109025</v>
      </c>
      <c r="AG43" s="498"/>
      <c r="AI43" s="214"/>
      <c r="AJ43" s="214">
        <v>114325</v>
      </c>
      <c r="AK43" s="214">
        <v>117325</v>
      </c>
      <c r="AM43" s="214">
        <v>117325</v>
      </c>
      <c r="AN43" s="214"/>
      <c r="AO43" s="214"/>
      <c r="AP43" s="214"/>
      <c r="AQ43" s="214"/>
      <c r="AR43" s="214"/>
      <c r="AS43" s="214">
        <v>124650</v>
      </c>
      <c r="AT43" s="214"/>
      <c r="AU43" s="214"/>
      <c r="AV43" s="214">
        <v>117050</v>
      </c>
      <c r="AW43" s="153"/>
      <c r="AX43" s="214"/>
      <c r="AY43" s="214"/>
      <c r="BA43" s="493">
        <v>140300</v>
      </c>
      <c r="BB43" s="493">
        <v>146300</v>
      </c>
      <c r="BC43" s="493">
        <v>147800</v>
      </c>
      <c r="BD43" s="493">
        <v>148800</v>
      </c>
      <c r="BE43" s="493">
        <v>161800</v>
      </c>
      <c r="BF43" s="493">
        <v>161800</v>
      </c>
      <c r="BG43" s="493">
        <v>153300</v>
      </c>
      <c r="BH43" s="493">
        <v>153800</v>
      </c>
      <c r="BI43" s="493">
        <v>155300</v>
      </c>
      <c r="BJ43" s="493">
        <v>154800</v>
      </c>
      <c r="BK43" s="493">
        <v>166300</v>
      </c>
      <c r="BL43" s="493">
        <v>162300</v>
      </c>
      <c r="BM43" s="493">
        <v>166300</v>
      </c>
      <c r="BN43" s="493">
        <v>162900</v>
      </c>
      <c r="BO43" s="493">
        <v>162900</v>
      </c>
      <c r="BP43" s="493">
        <v>160400</v>
      </c>
      <c r="BQ43" s="493">
        <v>159400</v>
      </c>
      <c r="BR43" s="493">
        <v>155900</v>
      </c>
      <c r="BS43" s="493">
        <v>152900</v>
      </c>
      <c r="BT43" s="493">
        <v>155900</v>
      </c>
      <c r="BU43" s="493">
        <v>148900</v>
      </c>
      <c r="BV43" s="493">
        <v>145900</v>
      </c>
      <c r="BW43" s="493">
        <v>147400</v>
      </c>
      <c r="BX43" s="493">
        <v>144900</v>
      </c>
      <c r="BY43" s="493">
        <v>141400</v>
      </c>
      <c r="BZ43" s="493">
        <v>143400</v>
      </c>
      <c r="CA43" s="493">
        <v>141317</v>
      </c>
      <c r="CB43" s="539" t="s">
        <v>757</v>
      </c>
      <c r="CC43" s="539" t="s">
        <v>758</v>
      </c>
      <c r="CD43" s="539">
        <v>175400</v>
      </c>
      <c r="CE43" s="539" t="s">
        <v>760</v>
      </c>
      <c r="CF43" s="539" t="s">
        <v>761</v>
      </c>
      <c r="CG43" s="539">
        <v>167400</v>
      </c>
      <c r="CH43" s="539">
        <v>159465</v>
      </c>
      <c r="CI43" s="539">
        <v>151836</v>
      </c>
      <c r="CJ43" s="539">
        <v>141398</v>
      </c>
      <c r="CK43" s="493">
        <v>131900</v>
      </c>
      <c r="CL43" s="505">
        <v>128400</v>
      </c>
      <c r="CM43" s="505">
        <v>128400</v>
      </c>
      <c r="CN43" s="505">
        <v>128400</v>
      </c>
      <c r="CO43" s="505">
        <v>131400</v>
      </c>
      <c r="CP43" s="505">
        <v>126900</v>
      </c>
      <c r="CQ43" s="505">
        <v>132400</v>
      </c>
      <c r="CR43" s="505">
        <v>144650</v>
      </c>
      <c r="CS43" s="505">
        <v>150650</v>
      </c>
      <c r="CT43" s="505">
        <v>146650</v>
      </c>
      <c r="CU43" s="483">
        <v>148150</v>
      </c>
      <c r="CV43" s="483">
        <v>151150</v>
      </c>
      <c r="CW43" s="485">
        <v>162650</v>
      </c>
      <c r="CX43" s="214"/>
    </row>
    <row r="44" spans="2:102" s="204" customFormat="1" ht="15">
      <c r="B44" s="211" t="s">
        <v>264</v>
      </c>
      <c r="C44" s="215" t="s">
        <v>460</v>
      </c>
      <c r="D44" s="213" t="s">
        <v>453</v>
      </c>
      <c r="E44" s="214">
        <v>168</v>
      </c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>
        <v>168</v>
      </c>
      <c r="Z44" s="214"/>
      <c r="AA44" s="214"/>
      <c r="AB44" s="214"/>
      <c r="AC44" s="214"/>
      <c r="AD44" s="214"/>
      <c r="AE44" s="214">
        <v>168</v>
      </c>
      <c r="AG44" s="498"/>
      <c r="AI44" s="214"/>
      <c r="AJ44" s="214">
        <v>522</v>
      </c>
      <c r="AK44" s="214">
        <v>168</v>
      </c>
      <c r="AM44" s="214">
        <v>168</v>
      </c>
      <c r="AN44" s="214"/>
      <c r="AO44" s="214"/>
      <c r="AP44" s="214"/>
      <c r="AQ44" s="214"/>
      <c r="AR44" s="214"/>
      <c r="AS44" s="214">
        <v>168</v>
      </c>
      <c r="AT44" s="214"/>
      <c r="AU44" s="214"/>
      <c r="AV44" s="214">
        <v>168</v>
      </c>
      <c r="AW44" s="153"/>
      <c r="AX44" s="214"/>
      <c r="AY44" s="214"/>
      <c r="BA44" s="491">
        <v>168</v>
      </c>
      <c r="BB44" s="491">
        <v>168</v>
      </c>
      <c r="BC44" s="491">
        <v>168</v>
      </c>
      <c r="BD44" s="491">
        <v>168</v>
      </c>
      <c r="BE44" s="491">
        <v>168</v>
      </c>
      <c r="BF44" s="491">
        <v>168</v>
      </c>
      <c r="BG44" s="491">
        <v>180</v>
      </c>
      <c r="BH44" s="491">
        <v>180</v>
      </c>
      <c r="BI44" s="491">
        <v>180</v>
      </c>
      <c r="BJ44" s="491">
        <v>180</v>
      </c>
      <c r="BK44" s="491">
        <v>180</v>
      </c>
      <c r="BL44" s="491">
        <v>198</v>
      </c>
      <c r="BM44" s="491">
        <v>198</v>
      </c>
      <c r="BN44" s="491">
        <v>198</v>
      </c>
      <c r="BO44" s="491">
        <v>198</v>
      </c>
      <c r="BP44" s="491">
        <v>198</v>
      </c>
      <c r="BQ44" s="491">
        <v>198</v>
      </c>
      <c r="BR44" s="491">
        <v>198</v>
      </c>
      <c r="BS44" s="491">
        <v>198</v>
      </c>
      <c r="BT44" s="491">
        <v>198</v>
      </c>
      <c r="BU44" s="491">
        <v>198</v>
      </c>
      <c r="BV44" s="491">
        <v>198</v>
      </c>
      <c r="BW44" s="491">
        <v>198</v>
      </c>
      <c r="BX44" s="491">
        <v>198</v>
      </c>
      <c r="BY44" s="491">
        <v>198</v>
      </c>
      <c r="BZ44" s="491">
        <v>198</v>
      </c>
      <c r="CA44" s="491">
        <v>198</v>
      </c>
      <c r="CB44" s="492">
        <v>198</v>
      </c>
      <c r="CC44" s="492">
        <v>198</v>
      </c>
      <c r="CD44" s="492">
        <v>198</v>
      </c>
      <c r="CE44" s="492">
        <v>198</v>
      </c>
      <c r="CF44" s="492">
        <v>198</v>
      </c>
      <c r="CG44" s="492">
        <v>198</v>
      </c>
      <c r="CH44" s="492">
        <v>198</v>
      </c>
      <c r="CI44" s="492">
        <v>198</v>
      </c>
      <c r="CJ44" s="492">
        <v>198</v>
      </c>
      <c r="CK44" s="491">
        <v>198</v>
      </c>
      <c r="CL44" s="491">
        <v>198</v>
      </c>
      <c r="CM44" s="491">
        <v>188</v>
      </c>
      <c r="CN44" s="491">
        <v>188</v>
      </c>
      <c r="CO44" s="491">
        <v>188</v>
      </c>
      <c r="CP44" s="491">
        <v>188</v>
      </c>
      <c r="CQ44" s="491">
        <v>188</v>
      </c>
      <c r="CR44" s="491">
        <v>188</v>
      </c>
      <c r="CS44" s="491">
        <v>188</v>
      </c>
      <c r="CT44" s="484">
        <v>188</v>
      </c>
      <c r="CU44" s="484">
        <v>188</v>
      </c>
      <c r="CV44" s="484">
        <v>188</v>
      </c>
      <c r="CW44" s="484">
        <v>188</v>
      </c>
      <c r="CX44" s="214"/>
    </row>
    <row r="45" spans="2:104" s="204" customFormat="1" ht="15">
      <c r="B45" s="211" t="s">
        <v>270</v>
      </c>
      <c r="C45" s="215" t="s">
        <v>455</v>
      </c>
      <c r="D45" s="213" t="s">
        <v>456</v>
      </c>
      <c r="E45" s="214">
        <v>111.95519999999999</v>
      </c>
      <c r="F45" s="214">
        <v>0</v>
      </c>
      <c r="G45" s="214">
        <v>0</v>
      </c>
      <c r="H45" s="214">
        <v>0</v>
      </c>
      <c r="I45" s="214">
        <v>0</v>
      </c>
      <c r="J45" s="214">
        <v>0</v>
      </c>
      <c r="K45" s="214">
        <v>0</v>
      </c>
      <c r="L45" s="214">
        <v>0</v>
      </c>
      <c r="M45" s="214">
        <v>0</v>
      </c>
      <c r="N45" s="214">
        <v>0</v>
      </c>
      <c r="O45" s="214">
        <v>0</v>
      </c>
      <c r="P45" s="214">
        <v>0</v>
      </c>
      <c r="Q45" s="214">
        <v>0</v>
      </c>
      <c r="R45" s="214">
        <v>0</v>
      </c>
      <c r="S45" s="214">
        <v>0</v>
      </c>
      <c r="T45" s="214">
        <v>0</v>
      </c>
      <c r="U45" s="214">
        <v>0</v>
      </c>
      <c r="V45" s="214">
        <v>0</v>
      </c>
      <c r="W45" s="214">
        <v>0</v>
      </c>
      <c r="X45" s="214">
        <v>117.3648</v>
      </c>
      <c r="Z45" s="214">
        <v>0</v>
      </c>
      <c r="AA45" s="214">
        <v>0</v>
      </c>
      <c r="AB45" s="214">
        <v>0</v>
      </c>
      <c r="AC45" s="214">
        <v>0</v>
      </c>
      <c r="AD45" s="214">
        <v>0</v>
      </c>
      <c r="AE45" s="214">
        <v>118.54079999999999</v>
      </c>
      <c r="AF45" s="214">
        <v>0</v>
      </c>
      <c r="AG45" s="499"/>
      <c r="AH45" s="214">
        <v>0</v>
      </c>
      <c r="AI45" s="214">
        <v>121.5984</v>
      </c>
      <c r="AJ45" s="214">
        <v>122.7744</v>
      </c>
      <c r="AK45" s="214">
        <v>123.00959999999999</v>
      </c>
      <c r="AM45" s="214">
        <v>123.7152</v>
      </c>
      <c r="AN45" s="214">
        <v>0</v>
      </c>
      <c r="AO45" s="214">
        <v>123.7152</v>
      </c>
      <c r="AP45" s="214">
        <v>0</v>
      </c>
      <c r="AQ45" s="214">
        <v>0</v>
      </c>
      <c r="AR45" s="214">
        <v>0</v>
      </c>
      <c r="AS45" s="214">
        <v>123.9504</v>
      </c>
      <c r="AT45" s="214">
        <v>0</v>
      </c>
      <c r="AU45" s="214">
        <v>0</v>
      </c>
      <c r="AV45" s="214">
        <v>127.008</v>
      </c>
      <c r="AW45" s="214">
        <v>127.4784</v>
      </c>
      <c r="AX45" s="214">
        <v>0</v>
      </c>
      <c r="AY45" s="214">
        <v>0</v>
      </c>
      <c r="AZ45" s="214">
        <v>0</v>
      </c>
      <c r="BA45" s="491">
        <v>130.0656</v>
      </c>
      <c r="BB45" s="491">
        <v>129.1248</v>
      </c>
      <c r="BC45" s="491">
        <v>129.5952</v>
      </c>
      <c r="BD45" s="491">
        <v>130.7712</v>
      </c>
      <c r="BE45" s="491">
        <v>130.7712</v>
      </c>
      <c r="BF45" s="491">
        <v>130.7712</v>
      </c>
      <c r="BG45" s="491">
        <v>131.712</v>
      </c>
      <c r="BH45" s="491">
        <v>133.8288</v>
      </c>
      <c r="BI45" s="491">
        <v>135.0048</v>
      </c>
      <c r="BJ45" s="491">
        <v>135.0048</v>
      </c>
      <c r="BK45" s="491">
        <v>136.1808</v>
      </c>
      <c r="BL45" s="491">
        <v>138.2976</v>
      </c>
      <c r="BM45" s="491">
        <v>138.299952</v>
      </c>
      <c r="BN45" s="491">
        <v>138.299952</v>
      </c>
      <c r="BO45" s="491">
        <v>138.299952</v>
      </c>
      <c r="BP45" s="491">
        <v>139.388928</v>
      </c>
      <c r="BQ45" s="491">
        <v>138.299952</v>
      </c>
      <c r="BR45" s="491">
        <v>139.388928</v>
      </c>
      <c r="BS45" s="491">
        <v>132.0092928</v>
      </c>
      <c r="BT45" s="491">
        <v>133.0093632</v>
      </c>
      <c r="BU45" s="491">
        <v>133.0093632</v>
      </c>
      <c r="BV45" s="491">
        <v>144.8832</v>
      </c>
      <c r="BW45" s="491">
        <v>144.83380799999998</v>
      </c>
      <c r="BX45" s="491">
        <v>145.92278399999998</v>
      </c>
      <c r="BY45" s="491">
        <v>145.92278399999998</v>
      </c>
      <c r="BZ45" s="491">
        <v>145.92278399999998</v>
      </c>
      <c r="CA45" s="491">
        <v>138.0097152</v>
      </c>
      <c r="CB45" s="491">
        <v>147</v>
      </c>
      <c r="CC45" s="491">
        <v>149.189712</v>
      </c>
      <c r="CD45" s="491">
        <v>150.278688</v>
      </c>
      <c r="CE45" s="491">
        <v>151.367664</v>
      </c>
      <c r="CF45" s="491">
        <v>152.45664</v>
      </c>
      <c r="CG45" s="491">
        <v>147.25</v>
      </c>
      <c r="CH45" s="491">
        <v>149.307312</v>
      </c>
      <c r="CI45" s="491">
        <v>150.3370176</v>
      </c>
      <c r="CJ45" s="491">
        <v>150.3370176</v>
      </c>
      <c r="CK45" s="491">
        <v>147.00925984251964</v>
      </c>
      <c r="CL45" s="509">
        <v>148</v>
      </c>
      <c r="CM45" s="509">
        <v>148</v>
      </c>
      <c r="CN45" s="509">
        <v>150.64</v>
      </c>
      <c r="CO45" s="509">
        <v>151</v>
      </c>
      <c r="CP45" s="509">
        <v>153</v>
      </c>
      <c r="CQ45" s="509">
        <v>160</v>
      </c>
      <c r="CR45" s="509">
        <v>162</v>
      </c>
      <c r="CS45" s="509">
        <v>163</v>
      </c>
      <c r="CT45" s="509">
        <v>165</v>
      </c>
      <c r="CU45" s="509">
        <v>168</v>
      </c>
      <c r="CV45" s="493">
        <v>168</v>
      </c>
      <c r="CW45" s="482"/>
      <c r="CX45" s="214"/>
      <c r="CY45" s="214"/>
      <c r="CZ45" s="214"/>
    </row>
    <row r="46" spans="2:102" s="204" customFormat="1" ht="12.75">
      <c r="B46" s="216"/>
      <c r="C46" s="217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Z46" s="214"/>
      <c r="AA46" s="214"/>
      <c r="AB46" s="214"/>
      <c r="AC46" s="214"/>
      <c r="AD46" s="214"/>
      <c r="AE46" s="214"/>
      <c r="AG46" s="500"/>
      <c r="AI46" s="214"/>
      <c r="AJ46" s="214"/>
      <c r="AK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153"/>
      <c r="AX46" s="214"/>
      <c r="AY46" s="214"/>
      <c r="BA46" s="491"/>
      <c r="BB46" s="491"/>
      <c r="BC46" s="491"/>
      <c r="BD46" s="491"/>
      <c r="BE46" s="491"/>
      <c r="BF46" s="491"/>
      <c r="BG46" s="491"/>
      <c r="BH46" s="491"/>
      <c r="BI46" s="491"/>
      <c r="BJ46" s="491"/>
      <c r="BK46" s="491"/>
      <c r="BL46" s="491"/>
      <c r="BM46" s="491"/>
      <c r="BN46" s="491"/>
      <c r="BO46" s="491"/>
      <c r="BP46" s="491"/>
      <c r="BQ46" s="491"/>
      <c r="BR46" s="491"/>
      <c r="BS46" s="491"/>
      <c r="BT46" s="491"/>
      <c r="BU46" s="491"/>
      <c r="BV46" s="491"/>
      <c r="BW46" s="491"/>
      <c r="BX46" s="491"/>
      <c r="BY46" s="491"/>
      <c r="BZ46" s="491"/>
      <c r="CA46" s="491"/>
      <c r="CB46" s="492"/>
      <c r="CC46" s="492"/>
      <c r="CD46" s="492"/>
      <c r="CE46" s="492"/>
      <c r="CF46" s="492"/>
      <c r="CG46" s="492"/>
      <c r="CH46" s="492"/>
      <c r="CI46" s="492"/>
      <c r="CJ46" s="492"/>
      <c r="CK46" s="491"/>
      <c r="CL46" s="491"/>
      <c r="CM46" s="491"/>
      <c r="CN46" s="491"/>
      <c r="CO46" s="491"/>
      <c r="CP46" s="491"/>
      <c r="CQ46" s="491"/>
      <c r="CR46" s="491"/>
      <c r="CS46" s="491"/>
      <c r="CT46" s="491"/>
      <c r="CU46" s="491"/>
      <c r="CV46" s="491"/>
      <c r="CW46" s="491"/>
      <c r="CX46" s="214"/>
    </row>
    <row r="47" spans="2:149" s="204" customFormat="1" ht="15">
      <c r="B47" s="218">
        <v>6</v>
      </c>
      <c r="C47" s="209" t="s">
        <v>466</v>
      </c>
      <c r="D47" s="209"/>
      <c r="E47" s="214"/>
      <c r="F47" s="180"/>
      <c r="G47" s="180"/>
      <c r="H47" s="180"/>
      <c r="I47" s="180"/>
      <c r="J47" s="184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214"/>
      <c r="Z47" s="180"/>
      <c r="AA47" s="180"/>
      <c r="AB47" s="180"/>
      <c r="AC47" s="214"/>
      <c r="AD47" s="214"/>
      <c r="AE47" s="214"/>
      <c r="AG47" s="500"/>
      <c r="AI47" s="214"/>
      <c r="AJ47" s="214"/>
      <c r="AK47" s="214"/>
      <c r="AM47" s="180"/>
      <c r="AN47" s="214"/>
      <c r="AO47" s="214"/>
      <c r="AP47" s="214"/>
      <c r="AQ47" s="214"/>
      <c r="AR47" s="214"/>
      <c r="AS47" s="214"/>
      <c r="AT47" s="214"/>
      <c r="AU47" s="214"/>
      <c r="AV47" s="214"/>
      <c r="AW47" s="153"/>
      <c r="AX47" s="214"/>
      <c r="AY47" s="214"/>
      <c r="BA47" s="491"/>
      <c r="BB47" s="491"/>
      <c r="BC47" s="491"/>
      <c r="BD47" s="491"/>
      <c r="BE47" s="491"/>
      <c r="BF47" s="491"/>
      <c r="BG47" s="491"/>
      <c r="BH47" s="491"/>
      <c r="BI47" s="491"/>
      <c r="BJ47" s="491"/>
      <c r="BK47" s="491"/>
      <c r="BL47" s="491"/>
      <c r="BM47" s="491"/>
      <c r="BN47" s="491"/>
      <c r="BO47" s="491"/>
      <c r="BP47" s="491"/>
      <c r="BQ47" s="491"/>
      <c r="BR47" s="491"/>
      <c r="BS47" s="495"/>
      <c r="BT47" s="495"/>
      <c r="BU47" s="495"/>
      <c r="BV47" s="491"/>
      <c r="BW47" s="491"/>
      <c r="BX47" s="491"/>
      <c r="BY47" s="491"/>
      <c r="BZ47" s="491"/>
      <c r="CA47" s="491"/>
      <c r="CB47" s="492"/>
      <c r="CC47" s="492"/>
      <c r="CD47" s="492"/>
      <c r="CE47" s="492"/>
      <c r="CF47" s="492"/>
      <c r="CG47" s="492"/>
      <c r="CH47" s="492"/>
      <c r="CI47" s="492"/>
      <c r="CJ47" s="492"/>
      <c r="CK47" s="491"/>
      <c r="CL47" s="491"/>
      <c r="CM47" s="491"/>
      <c r="CN47" s="491"/>
      <c r="CO47" s="491"/>
      <c r="CP47" s="491"/>
      <c r="CQ47" s="491"/>
      <c r="CR47" s="491"/>
      <c r="CS47" s="491"/>
      <c r="CT47" s="491"/>
      <c r="CU47" s="496"/>
      <c r="CV47" s="496"/>
      <c r="CW47" s="496"/>
      <c r="CX47" s="180"/>
      <c r="CY47" s="209"/>
      <c r="CZ47" s="209"/>
      <c r="DA47" s="209"/>
      <c r="DB47" s="209"/>
      <c r="DC47" s="209"/>
      <c r="DD47" s="209"/>
      <c r="DE47" s="209"/>
      <c r="DF47" s="209"/>
      <c r="DG47" s="209"/>
      <c r="DH47" s="209"/>
      <c r="DI47" s="209"/>
      <c r="DJ47" s="209"/>
      <c r="DK47" s="209"/>
      <c r="DL47" s="209"/>
      <c r="DM47" s="209"/>
      <c r="DN47" s="209"/>
      <c r="DO47" s="209"/>
      <c r="DP47" s="209"/>
      <c r="DQ47" s="209"/>
      <c r="DR47" s="209"/>
      <c r="DS47" s="209"/>
      <c r="DT47" s="209"/>
      <c r="DU47" s="209"/>
      <c r="DV47" s="209"/>
      <c r="DW47" s="209"/>
      <c r="DX47" s="209"/>
      <c r="DY47" s="209"/>
      <c r="DZ47" s="209"/>
      <c r="EA47" s="209"/>
      <c r="EB47" s="209"/>
      <c r="EC47" s="209"/>
      <c r="ED47" s="209"/>
      <c r="EE47" s="209"/>
      <c r="EF47" s="209"/>
      <c r="EG47" s="209"/>
      <c r="EH47" s="209"/>
      <c r="EI47" s="209"/>
      <c r="EJ47" s="209"/>
      <c r="EK47" s="209"/>
      <c r="EL47" s="209"/>
      <c r="EM47" s="209"/>
      <c r="EN47" s="209"/>
      <c r="EO47" s="209"/>
      <c r="EP47" s="209"/>
      <c r="EQ47" s="209"/>
      <c r="ER47" s="209"/>
      <c r="ES47" s="209"/>
    </row>
    <row r="48" spans="2:111" s="204" customFormat="1" ht="15">
      <c r="B48" s="211" t="s">
        <v>257</v>
      </c>
      <c r="C48" s="215" t="s">
        <v>467</v>
      </c>
      <c r="D48" s="213" t="s">
        <v>450</v>
      </c>
      <c r="E48" s="214">
        <v>52800</v>
      </c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>
        <v>55900</v>
      </c>
      <c r="Z48" s="214"/>
      <c r="AA48" s="214"/>
      <c r="AB48" s="214"/>
      <c r="AC48" s="214"/>
      <c r="AD48" s="214"/>
      <c r="AE48" s="214">
        <v>66000</v>
      </c>
      <c r="AG48" s="498"/>
      <c r="AI48" s="214"/>
      <c r="AJ48" s="214">
        <v>58600</v>
      </c>
      <c r="AK48" s="214">
        <v>57900</v>
      </c>
      <c r="AM48" s="214">
        <v>57900</v>
      </c>
      <c r="AN48" s="214"/>
      <c r="AO48" s="214"/>
      <c r="AP48" s="214"/>
      <c r="AQ48" s="214"/>
      <c r="AR48" s="214"/>
      <c r="AS48" s="214">
        <v>69900</v>
      </c>
      <c r="AT48" s="214"/>
      <c r="AU48" s="214"/>
      <c r="AV48" s="214">
        <v>66300</v>
      </c>
      <c r="AW48" s="153"/>
      <c r="AX48" s="214"/>
      <c r="AY48" s="214"/>
      <c r="BA48" s="493">
        <v>107100</v>
      </c>
      <c r="BB48" s="493">
        <v>124500</v>
      </c>
      <c r="BC48" s="493">
        <v>121500</v>
      </c>
      <c r="BD48" s="493">
        <v>140200</v>
      </c>
      <c r="BE48" s="493">
        <v>171900</v>
      </c>
      <c r="BF48" s="493">
        <v>197900</v>
      </c>
      <c r="BG48" s="493">
        <v>166200</v>
      </c>
      <c r="BH48" s="493">
        <v>175300</v>
      </c>
      <c r="BI48" s="493">
        <v>181600</v>
      </c>
      <c r="BJ48" s="493">
        <v>180500</v>
      </c>
      <c r="BK48" s="493">
        <v>212300</v>
      </c>
      <c r="BL48" s="493">
        <v>228800</v>
      </c>
      <c r="BM48" s="493">
        <v>221500</v>
      </c>
      <c r="BN48" s="493">
        <v>176500</v>
      </c>
      <c r="BO48" s="493">
        <v>178000</v>
      </c>
      <c r="BP48" s="493">
        <v>160400</v>
      </c>
      <c r="BQ48" s="493">
        <v>174000</v>
      </c>
      <c r="BR48" s="493">
        <v>166300</v>
      </c>
      <c r="BS48" s="493">
        <v>157800</v>
      </c>
      <c r="BT48" s="493">
        <v>163500</v>
      </c>
      <c r="BU48" s="493">
        <v>144500</v>
      </c>
      <c r="BV48" s="493">
        <v>136700</v>
      </c>
      <c r="BW48" s="493">
        <v>131100</v>
      </c>
      <c r="BX48" s="493">
        <v>111100</v>
      </c>
      <c r="BY48" s="493">
        <v>109800</v>
      </c>
      <c r="BZ48" s="493">
        <v>104200</v>
      </c>
      <c r="CA48" s="493">
        <v>107300</v>
      </c>
      <c r="CB48" s="539">
        <v>107300</v>
      </c>
      <c r="CC48" s="539">
        <v>98000</v>
      </c>
      <c r="CD48" s="539">
        <v>97700</v>
      </c>
      <c r="CE48" s="539">
        <v>90300</v>
      </c>
      <c r="CF48" s="539">
        <v>88700</v>
      </c>
      <c r="CG48" s="539">
        <v>83657</v>
      </c>
      <c r="CH48" s="539">
        <v>76145</v>
      </c>
      <c r="CI48" s="539">
        <v>72134</v>
      </c>
      <c r="CJ48" s="539">
        <v>68926</v>
      </c>
      <c r="CK48" s="493">
        <v>63400</v>
      </c>
      <c r="CL48" s="493">
        <v>68900</v>
      </c>
      <c r="CM48" s="493">
        <v>67900</v>
      </c>
      <c r="CN48" s="493">
        <v>80700</v>
      </c>
      <c r="CO48" s="493">
        <v>88400</v>
      </c>
      <c r="CP48" s="493">
        <v>88200</v>
      </c>
      <c r="CQ48" s="493">
        <v>91000</v>
      </c>
      <c r="CR48" s="493">
        <v>98900</v>
      </c>
      <c r="CS48" s="493">
        <v>106900</v>
      </c>
      <c r="CT48" s="542">
        <v>108300</v>
      </c>
      <c r="CU48" s="542">
        <v>125900</v>
      </c>
      <c r="CV48" s="542">
        <v>123700</v>
      </c>
      <c r="CW48" s="549">
        <v>139800</v>
      </c>
      <c r="CX48" s="550"/>
      <c r="CY48" s="551"/>
      <c r="CZ48" s="551"/>
      <c r="DA48" s="551"/>
      <c r="DB48" s="551"/>
      <c r="DC48" s="551"/>
      <c r="DD48" s="551"/>
      <c r="DE48" s="551"/>
      <c r="DF48" s="551"/>
      <c r="DG48" s="551"/>
    </row>
    <row r="49" spans="2:102" s="204" customFormat="1" ht="15">
      <c r="B49" s="211" t="s">
        <v>260</v>
      </c>
      <c r="C49" s="215" t="s">
        <v>468</v>
      </c>
      <c r="D49" s="213" t="s">
        <v>453</v>
      </c>
      <c r="E49" s="214">
        <v>1268.82</v>
      </c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>
        <v>1425.14</v>
      </c>
      <c r="Z49" s="214"/>
      <c r="AA49" s="214"/>
      <c r="AB49" s="214"/>
      <c r="AC49" s="214"/>
      <c r="AD49" s="214"/>
      <c r="AE49" s="214">
        <v>3317.41</v>
      </c>
      <c r="AG49" s="499"/>
      <c r="AI49" s="214"/>
      <c r="AJ49" s="214">
        <v>3102.75</v>
      </c>
      <c r="AK49" s="214">
        <v>299.64</v>
      </c>
      <c r="AM49" s="214">
        <v>2993.64</v>
      </c>
      <c r="AN49" s="214"/>
      <c r="AO49" s="214"/>
      <c r="AP49" s="214"/>
      <c r="AQ49" s="214"/>
      <c r="AR49" s="214"/>
      <c r="AS49" s="214">
        <v>1938.31</v>
      </c>
      <c r="AT49" s="214"/>
      <c r="AU49" s="214"/>
      <c r="AV49" s="214">
        <v>1516.42</v>
      </c>
      <c r="AW49" s="153"/>
      <c r="AX49" s="214"/>
      <c r="AY49" s="214"/>
      <c r="BA49" s="491">
        <v>1756.49</v>
      </c>
      <c r="BB49" s="491">
        <v>1566.66</v>
      </c>
      <c r="BC49" s="491">
        <v>1436.71</v>
      </c>
      <c r="BD49" s="491">
        <v>1545.07</v>
      </c>
      <c r="BE49" s="491">
        <v>1716.5</v>
      </c>
      <c r="BF49" s="491">
        <v>1794.76</v>
      </c>
      <c r="BG49" s="491">
        <v>1698.04</v>
      </c>
      <c r="BH49" s="491">
        <v>1655.52</v>
      </c>
      <c r="BI49" s="491">
        <v>1985.91</v>
      </c>
      <c r="BJ49" s="491">
        <v>2203.03</v>
      </c>
      <c r="BK49" s="491">
        <v>1996.81</v>
      </c>
      <c r="BL49" s="491">
        <v>2024.6</v>
      </c>
      <c r="BM49" s="491">
        <v>2889.92</v>
      </c>
      <c r="BN49" s="491">
        <v>2725.73</v>
      </c>
      <c r="BO49" s="491">
        <v>2762.56</v>
      </c>
      <c r="BP49" s="491">
        <v>3064.45</v>
      </c>
      <c r="BQ49" s="491">
        <v>2954.22</v>
      </c>
      <c r="BR49" s="491">
        <v>2806.47</v>
      </c>
      <c r="BS49" s="491">
        <v>2665.83</v>
      </c>
      <c r="BT49" s="491">
        <v>2550.15</v>
      </c>
      <c r="BU49" s="491">
        <v>2443.39</v>
      </c>
      <c r="BV49" s="491">
        <v>2662.27</v>
      </c>
      <c r="BW49" s="491">
        <v>2764.57</v>
      </c>
      <c r="BX49" s="491">
        <v>3038.87</v>
      </c>
      <c r="BY49" s="491">
        <v>3632.43</v>
      </c>
      <c r="BZ49" s="491">
        <v>4203.7</v>
      </c>
      <c r="CA49" s="491">
        <v>4570.15</v>
      </c>
      <c r="CB49" s="492">
        <v>4784.31</v>
      </c>
      <c r="CC49" s="492">
        <v>4726.05</v>
      </c>
      <c r="CD49" s="492">
        <v>4772.21</v>
      </c>
      <c r="CE49" s="492">
        <v>4495.37</v>
      </c>
      <c r="CF49" s="492">
        <v>4035.76</v>
      </c>
      <c r="CG49" s="492">
        <v>3827.61</v>
      </c>
      <c r="CH49" s="492">
        <v>33143.28</v>
      </c>
      <c r="CI49" s="492">
        <v>2892.46</v>
      </c>
      <c r="CJ49" s="492">
        <v>2637.34</v>
      </c>
      <c r="CK49" s="491">
        <v>1677.63</v>
      </c>
      <c r="CL49" s="491">
        <v>2003.71</v>
      </c>
      <c r="CM49" s="491">
        <v>1748.72</v>
      </c>
      <c r="CN49" s="491">
        <v>1602.87</v>
      </c>
      <c r="CO49" s="491">
        <v>1850.25</v>
      </c>
      <c r="CP49" s="491">
        <v>1721.26</v>
      </c>
      <c r="CQ49" s="491">
        <v>1642.2</v>
      </c>
      <c r="CR49" s="491">
        <v>2023.92</v>
      </c>
      <c r="CS49" s="491">
        <v>2210.95</v>
      </c>
      <c r="CT49" s="488">
        <v>2149.1</v>
      </c>
      <c r="CU49" s="488">
        <v>1946.99</v>
      </c>
      <c r="CV49" s="488">
        <v>2336.41</v>
      </c>
      <c r="CW49" s="488">
        <v>2190.66</v>
      </c>
      <c r="CX49" s="214"/>
    </row>
    <row r="50" spans="2:110" s="204" customFormat="1" ht="15">
      <c r="B50" s="211" t="s">
        <v>262</v>
      </c>
      <c r="C50" s="215" t="s">
        <v>465</v>
      </c>
      <c r="D50" s="213" t="s">
        <v>450</v>
      </c>
      <c r="E50" s="214">
        <v>104050</v>
      </c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>
        <v>107950</v>
      </c>
      <c r="Z50" s="214"/>
      <c r="AA50" s="214"/>
      <c r="AB50" s="214"/>
      <c r="AC50" s="214"/>
      <c r="AD50" s="214"/>
      <c r="AE50" s="214">
        <v>109025</v>
      </c>
      <c r="AG50" s="498"/>
      <c r="AI50" s="214"/>
      <c r="AJ50" s="214">
        <v>114325</v>
      </c>
      <c r="AK50" s="214">
        <v>117325</v>
      </c>
      <c r="AM50" s="214">
        <v>117325</v>
      </c>
      <c r="AN50" s="214"/>
      <c r="AO50" s="214"/>
      <c r="AP50" s="214"/>
      <c r="AQ50" s="214"/>
      <c r="AR50" s="214"/>
      <c r="AS50" s="214">
        <v>124650</v>
      </c>
      <c r="AT50" s="214"/>
      <c r="AU50" s="214"/>
      <c r="AV50" s="214">
        <v>117050</v>
      </c>
      <c r="AW50" s="153"/>
      <c r="AX50" s="214"/>
      <c r="AY50" s="214"/>
      <c r="BA50" s="493">
        <v>140300</v>
      </c>
      <c r="BB50" s="493">
        <v>146300</v>
      </c>
      <c r="BC50" s="493">
        <v>147800</v>
      </c>
      <c r="BD50" s="493">
        <v>148800</v>
      </c>
      <c r="BE50" s="493">
        <v>161800</v>
      </c>
      <c r="BF50" s="493">
        <v>161800</v>
      </c>
      <c r="BG50" s="493">
        <v>153300</v>
      </c>
      <c r="BH50" s="493">
        <v>153800</v>
      </c>
      <c r="BI50" s="493">
        <v>155300</v>
      </c>
      <c r="BJ50" s="493">
        <v>154800</v>
      </c>
      <c r="BK50" s="493">
        <v>166300</v>
      </c>
      <c r="BL50" s="493">
        <v>162300</v>
      </c>
      <c r="BM50" s="493">
        <v>166300</v>
      </c>
      <c r="BN50" s="493">
        <v>162900</v>
      </c>
      <c r="BO50" s="493">
        <v>162900</v>
      </c>
      <c r="BP50" s="493">
        <v>160400</v>
      </c>
      <c r="BQ50" s="493">
        <v>159400</v>
      </c>
      <c r="BR50" s="493">
        <v>155900</v>
      </c>
      <c r="BS50" s="493">
        <v>152900</v>
      </c>
      <c r="BT50" s="493">
        <v>155900</v>
      </c>
      <c r="BU50" s="493">
        <v>148900</v>
      </c>
      <c r="BV50" s="493">
        <v>145900</v>
      </c>
      <c r="BW50" s="493">
        <v>147400</v>
      </c>
      <c r="BX50" s="493">
        <v>144900</v>
      </c>
      <c r="BY50" s="493">
        <v>141400</v>
      </c>
      <c r="BZ50" s="493">
        <v>143400</v>
      </c>
      <c r="CA50" s="493">
        <v>141317</v>
      </c>
      <c r="CB50" s="539" t="s">
        <v>757</v>
      </c>
      <c r="CC50" s="539" t="s">
        <v>758</v>
      </c>
      <c r="CD50" s="539">
        <v>175400</v>
      </c>
      <c r="CE50" s="539" t="s">
        <v>760</v>
      </c>
      <c r="CF50" s="539" t="s">
        <v>761</v>
      </c>
      <c r="CG50" s="539" t="s">
        <v>758</v>
      </c>
      <c r="CH50" s="539">
        <v>159465</v>
      </c>
      <c r="CI50" s="539">
        <v>151836</v>
      </c>
      <c r="CJ50" s="539">
        <v>141398</v>
      </c>
      <c r="CK50" s="493">
        <v>131900</v>
      </c>
      <c r="CL50" s="505">
        <v>128400</v>
      </c>
      <c r="CM50" s="505">
        <v>128400</v>
      </c>
      <c r="CN50" s="505">
        <v>128400</v>
      </c>
      <c r="CO50" s="505">
        <v>131400</v>
      </c>
      <c r="CP50" s="505">
        <v>126900</v>
      </c>
      <c r="CQ50" s="505">
        <v>132400</v>
      </c>
      <c r="CR50" s="505">
        <v>144650</v>
      </c>
      <c r="CS50" s="505">
        <v>150650</v>
      </c>
      <c r="CT50" s="505">
        <v>146650</v>
      </c>
      <c r="CU50" s="505">
        <v>148150</v>
      </c>
      <c r="CV50" s="505">
        <v>151150</v>
      </c>
      <c r="CW50" s="506">
        <v>162650</v>
      </c>
      <c r="CX50" s="550"/>
      <c r="CY50" s="551"/>
      <c r="CZ50" s="551"/>
      <c r="DA50" s="551"/>
      <c r="DB50" s="551"/>
      <c r="DC50" s="551"/>
      <c r="DD50" s="551"/>
      <c r="DE50" s="551"/>
      <c r="DF50" s="551"/>
    </row>
    <row r="51" spans="2:110" s="204" customFormat="1" ht="18.75" customHeight="1">
      <c r="B51" s="211" t="s">
        <v>264</v>
      </c>
      <c r="C51" s="215" t="s">
        <v>469</v>
      </c>
      <c r="D51" s="213" t="s">
        <v>450</v>
      </c>
      <c r="E51" s="214">
        <v>957.5</v>
      </c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>
        <v>942.5</v>
      </c>
      <c r="Z51" s="214"/>
      <c r="AA51" s="214"/>
      <c r="AB51" s="214"/>
      <c r="AC51" s="214"/>
      <c r="AD51" s="214"/>
      <c r="AE51" s="214">
        <v>942.5</v>
      </c>
      <c r="AG51" s="498"/>
      <c r="AI51" s="214"/>
      <c r="AJ51" s="214">
        <v>1217.5</v>
      </c>
      <c r="AK51" s="214">
        <v>461.45</v>
      </c>
      <c r="AM51" s="214">
        <v>461.45</v>
      </c>
      <c r="AN51" s="214"/>
      <c r="AO51" s="214"/>
      <c r="AP51" s="214"/>
      <c r="AQ51" s="214"/>
      <c r="AR51" s="214"/>
      <c r="AS51" s="214">
        <v>1575</v>
      </c>
      <c r="AT51" s="214"/>
      <c r="AU51" s="214"/>
      <c r="AV51" s="214">
        <v>1575</v>
      </c>
      <c r="AW51" s="153"/>
      <c r="AX51" s="214"/>
      <c r="AY51" s="214"/>
      <c r="BA51" s="493">
        <v>1575</v>
      </c>
      <c r="BB51" s="493">
        <v>1575</v>
      </c>
      <c r="BC51" s="493">
        <v>1575</v>
      </c>
      <c r="BD51" s="493">
        <v>1575</v>
      </c>
      <c r="BE51" s="493">
        <v>1575</v>
      </c>
      <c r="BF51" s="493">
        <v>1675</v>
      </c>
      <c r="BG51" s="493">
        <v>1725</v>
      </c>
      <c r="BH51" s="493">
        <v>1725</v>
      </c>
      <c r="BI51" s="493">
        <v>1725</v>
      </c>
      <c r="BJ51" s="493">
        <v>1725</v>
      </c>
      <c r="BK51" s="493">
        <v>1725</v>
      </c>
      <c r="BL51" s="493">
        <v>1725</v>
      </c>
      <c r="BM51" s="493">
        <v>1725</v>
      </c>
      <c r="BN51" s="493">
        <v>1725</v>
      </c>
      <c r="BO51" s="493">
        <v>1725</v>
      </c>
      <c r="BP51" s="493">
        <v>1725</v>
      </c>
      <c r="BQ51" s="493">
        <v>1725</v>
      </c>
      <c r="BR51" s="493">
        <v>1725</v>
      </c>
      <c r="BS51" s="493">
        <v>1725</v>
      </c>
      <c r="BT51" s="493">
        <v>1725</v>
      </c>
      <c r="BU51" s="493">
        <v>1725</v>
      </c>
      <c r="BV51" s="493">
        <v>1725</v>
      </c>
      <c r="BW51" s="493">
        <v>1725</v>
      </c>
      <c r="BX51" s="493">
        <v>1725</v>
      </c>
      <c r="BY51" s="493">
        <v>1725</v>
      </c>
      <c r="BZ51" s="493">
        <v>1725</v>
      </c>
      <c r="CA51" s="493">
        <v>1725</v>
      </c>
      <c r="CB51" s="539">
        <v>1725</v>
      </c>
      <c r="CC51" s="539">
        <v>1725</v>
      </c>
      <c r="CD51" s="539">
        <v>1725</v>
      </c>
      <c r="CE51" s="539">
        <v>1725</v>
      </c>
      <c r="CF51" s="539">
        <v>1725</v>
      </c>
      <c r="CG51" s="539">
        <v>1725</v>
      </c>
      <c r="CH51" s="539">
        <v>1725</v>
      </c>
      <c r="CI51" s="539">
        <v>1846</v>
      </c>
      <c r="CJ51" s="539">
        <v>1893</v>
      </c>
      <c r="CK51" s="493">
        <v>1975</v>
      </c>
      <c r="CL51" s="493">
        <v>1975</v>
      </c>
      <c r="CM51" s="493">
        <v>1975</v>
      </c>
      <c r="CN51" s="493">
        <v>2025</v>
      </c>
      <c r="CO51" s="493">
        <v>2025</v>
      </c>
      <c r="CP51" s="493">
        <v>2025</v>
      </c>
      <c r="CQ51" s="493">
        <v>2275</v>
      </c>
      <c r="CR51" s="493">
        <v>2275</v>
      </c>
      <c r="CS51" s="493">
        <v>2275</v>
      </c>
      <c r="CT51" s="542">
        <v>2275</v>
      </c>
      <c r="CU51" s="542">
        <v>2275</v>
      </c>
      <c r="CV51" s="542">
        <v>2275</v>
      </c>
      <c r="CW51" s="549">
        <v>2409</v>
      </c>
      <c r="CX51" s="550"/>
      <c r="CY51" s="551"/>
      <c r="CZ51" s="551"/>
      <c r="DA51" s="551"/>
      <c r="DB51" s="551"/>
      <c r="DC51" s="551"/>
      <c r="DD51" s="551"/>
      <c r="DE51" s="551"/>
      <c r="DF51" s="551"/>
    </row>
    <row r="52" spans="2:102" s="204" customFormat="1" ht="15">
      <c r="B52" s="211" t="s">
        <v>270</v>
      </c>
      <c r="C52" s="215" t="s">
        <v>470</v>
      </c>
      <c r="D52" s="213" t="s">
        <v>453</v>
      </c>
      <c r="E52" s="214">
        <v>450.12</v>
      </c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>
        <v>499</v>
      </c>
      <c r="Z52" s="214"/>
      <c r="AA52" s="214"/>
      <c r="AB52" s="214"/>
      <c r="AC52" s="214"/>
      <c r="AD52" s="214"/>
      <c r="AE52" s="214">
        <v>366.67</v>
      </c>
      <c r="AG52" s="499"/>
      <c r="AI52" s="214"/>
      <c r="AJ52" s="214">
        <v>462.51</v>
      </c>
      <c r="AK52" s="214">
        <v>1217.5</v>
      </c>
      <c r="AM52" s="214">
        <v>1217.5</v>
      </c>
      <c r="AN52" s="214"/>
      <c r="AO52" s="214"/>
      <c r="AP52" s="214"/>
      <c r="AQ52" s="214"/>
      <c r="AR52" s="214"/>
      <c r="AS52" s="214">
        <v>393.87</v>
      </c>
      <c r="AT52" s="214"/>
      <c r="AU52" s="214"/>
      <c r="AV52" s="214">
        <v>457.1</v>
      </c>
      <c r="AW52" s="153"/>
      <c r="AX52" s="214"/>
      <c r="AY52" s="214"/>
      <c r="BA52" s="491">
        <v>550.99</v>
      </c>
      <c r="BB52" s="491">
        <v>538.49</v>
      </c>
      <c r="BC52" s="491">
        <v>535.53</v>
      </c>
      <c r="BD52" s="491">
        <v>465.31</v>
      </c>
      <c r="BE52" s="491">
        <v>516.54</v>
      </c>
      <c r="BF52" s="491">
        <v>517.64</v>
      </c>
      <c r="BG52" s="491">
        <v>505.75</v>
      </c>
      <c r="BH52" s="491">
        <v>511.61</v>
      </c>
      <c r="BI52" s="491">
        <v>526.8</v>
      </c>
      <c r="BJ52" s="491">
        <v>555.84</v>
      </c>
      <c r="BK52" s="491">
        <v>649.34</v>
      </c>
      <c r="BL52" s="491">
        <v>690.01</v>
      </c>
      <c r="BM52" s="491">
        <v>792.79</v>
      </c>
      <c r="BN52" s="491">
        <v>916.72</v>
      </c>
      <c r="BO52" s="491">
        <v>978.7</v>
      </c>
      <c r="BP52" s="491">
        <v>1108.54</v>
      </c>
      <c r="BQ52" s="491">
        <v>1402.73</v>
      </c>
      <c r="BR52" s="491">
        <v>1671.45</v>
      </c>
      <c r="BS52" s="491">
        <v>1723.64</v>
      </c>
      <c r="BT52" s="491">
        <v>1658.22</v>
      </c>
      <c r="BU52" s="491">
        <v>1664.86</v>
      </c>
      <c r="BV52" s="491">
        <v>1469.7</v>
      </c>
      <c r="BW52" s="491">
        <v>1315.72</v>
      </c>
      <c r="BX52" s="491">
        <v>1272.41</v>
      </c>
      <c r="BY52" s="491">
        <v>1236.55</v>
      </c>
      <c r="BZ52" s="491">
        <v>1103.05</v>
      </c>
      <c r="CA52" s="491">
        <v>1158.03</v>
      </c>
      <c r="CB52" s="492">
        <v>1416.12</v>
      </c>
      <c r="CC52" s="492">
        <v>1525.07</v>
      </c>
      <c r="CD52" s="492">
        <v>1433.9</v>
      </c>
      <c r="CE52" s="492">
        <v>1287.77</v>
      </c>
      <c r="CF52" s="492">
        <v>1158.03</v>
      </c>
      <c r="CG52" s="492">
        <v>1148.83</v>
      </c>
      <c r="CH52" s="492">
        <v>1182.67</v>
      </c>
      <c r="CI52" s="492">
        <v>1136.94</v>
      </c>
      <c r="CJ52" s="492">
        <v>1185.26</v>
      </c>
      <c r="CK52" s="491">
        <v>1066.29</v>
      </c>
      <c r="CL52" s="491">
        <v>1073.42</v>
      </c>
      <c r="CM52" s="491">
        <v>1114.5</v>
      </c>
      <c r="CN52" s="491">
        <v>1086.91</v>
      </c>
      <c r="CO52" s="491">
        <v>972.94</v>
      </c>
      <c r="CP52" s="491">
        <v>873.21</v>
      </c>
      <c r="CQ52" s="491">
        <v>798.12</v>
      </c>
      <c r="CR52" s="491">
        <v>763.51</v>
      </c>
      <c r="CS52" s="491">
        <v>780.47</v>
      </c>
      <c r="CT52" s="486">
        <v>982.04</v>
      </c>
      <c r="CU52" s="487">
        <v>992.73</v>
      </c>
      <c r="CV52" s="486">
        <v>951.89</v>
      </c>
      <c r="CW52" s="487">
        <v>865.03</v>
      </c>
      <c r="CX52" s="214"/>
    </row>
    <row r="53" spans="2:102" s="204" customFormat="1" ht="15">
      <c r="B53" s="211" t="s">
        <v>272</v>
      </c>
      <c r="C53" s="215" t="s">
        <v>471</v>
      </c>
      <c r="D53" s="213" t="s">
        <v>451</v>
      </c>
      <c r="E53" s="214">
        <v>253.2</v>
      </c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>
        <v>253.2</v>
      </c>
      <c r="Z53" s="214"/>
      <c r="AA53" s="214"/>
      <c r="AB53" s="214"/>
      <c r="AC53" s="214"/>
      <c r="AD53" s="214"/>
      <c r="AE53" s="214">
        <v>253.2</v>
      </c>
      <c r="AG53" s="499"/>
      <c r="AI53" s="214"/>
      <c r="AJ53" s="214">
        <v>253.2</v>
      </c>
      <c r="AK53" s="214">
        <v>253.2</v>
      </c>
      <c r="AM53" s="214">
        <v>253.2</v>
      </c>
      <c r="AN53" s="214"/>
      <c r="AO53" s="214"/>
      <c r="AP53" s="214"/>
      <c r="AQ53" s="214"/>
      <c r="AR53" s="214"/>
      <c r="AS53" s="214">
        <v>293.2</v>
      </c>
      <c r="AT53" s="214"/>
      <c r="AU53" s="214"/>
      <c r="AV53" s="214">
        <v>304</v>
      </c>
      <c r="AW53" s="153"/>
      <c r="AX53" s="214"/>
      <c r="AY53" s="214"/>
      <c r="BA53" s="491">
        <v>312.4</v>
      </c>
      <c r="BB53" s="491">
        <v>310.7</v>
      </c>
      <c r="BC53" s="491">
        <v>311</v>
      </c>
      <c r="BD53" s="491">
        <v>313.5</v>
      </c>
      <c r="BE53" s="491">
        <v>314.7</v>
      </c>
      <c r="BF53" s="491">
        <v>316.8</v>
      </c>
      <c r="BG53" s="491">
        <v>319.7</v>
      </c>
      <c r="BH53" s="491">
        <v>320.1</v>
      </c>
      <c r="BI53" s="491">
        <v>326.5</v>
      </c>
      <c r="BJ53" s="491">
        <v>328.9</v>
      </c>
      <c r="BK53" s="491">
        <v>331.4</v>
      </c>
      <c r="BL53" s="491">
        <v>329.6</v>
      </c>
      <c r="BM53" s="491">
        <v>326.7</v>
      </c>
      <c r="BN53" s="491">
        <v>322.4</v>
      </c>
      <c r="BO53" s="491">
        <v>322.3</v>
      </c>
      <c r="BP53" s="491">
        <v>320.7</v>
      </c>
      <c r="BQ53" s="491">
        <v>319.6</v>
      </c>
      <c r="BR53" s="491">
        <v>320.3</v>
      </c>
      <c r="BS53" s="491">
        <v>322</v>
      </c>
      <c r="BT53" s="491">
        <v>321.9</v>
      </c>
      <c r="BU53" s="491">
        <v>321.8</v>
      </c>
      <c r="BV53" s="491">
        <v>322.4</v>
      </c>
      <c r="BW53" s="491">
        <v>321.7</v>
      </c>
      <c r="BX53" s="491">
        <v>323.7</v>
      </c>
      <c r="BY53" s="491">
        <v>326.5</v>
      </c>
      <c r="BZ53" s="491">
        <v>334.4</v>
      </c>
      <c r="CA53" s="491">
        <v>334.2</v>
      </c>
      <c r="CB53" s="492">
        <v>334.2</v>
      </c>
      <c r="CC53" s="492">
        <v>334.2</v>
      </c>
      <c r="CD53" s="492">
        <v>334.2</v>
      </c>
      <c r="CE53" s="492">
        <v>334.2</v>
      </c>
      <c r="CF53" s="492">
        <v>334.2</v>
      </c>
      <c r="CG53" s="492">
        <v>334.2</v>
      </c>
      <c r="CH53" s="492">
        <v>334.2</v>
      </c>
      <c r="CI53" s="492">
        <v>334.2</v>
      </c>
      <c r="CJ53" s="492">
        <v>334.2</v>
      </c>
      <c r="CK53" s="491">
        <v>350.2</v>
      </c>
      <c r="CL53" s="491">
        <v>331.8</v>
      </c>
      <c r="CM53" s="491">
        <v>329.5</v>
      </c>
      <c r="CN53" s="491">
        <v>323.5</v>
      </c>
      <c r="CO53" s="491">
        <v>321</v>
      </c>
      <c r="CP53" s="491">
        <v>322.6</v>
      </c>
      <c r="CQ53" s="491">
        <v>325.2</v>
      </c>
      <c r="CR53" s="491">
        <v>327.1</v>
      </c>
      <c r="CS53" s="491">
        <v>338.4</v>
      </c>
      <c r="CT53" s="486">
        <v>342.8</v>
      </c>
      <c r="CU53" s="486">
        <v>343.6</v>
      </c>
      <c r="CV53" s="486">
        <v>344.6</v>
      </c>
      <c r="CW53" s="486">
        <v>345.4</v>
      </c>
      <c r="CX53" s="214"/>
    </row>
    <row r="54" spans="2:102" s="204" customFormat="1" ht="19.5" customHeight="1">
      <c r="B54" s="211" t="s">
        <v>287</v>
      </c>
      <c r="C54" s="215" t="s">
        <v>455</v>
      </c>
      <c r="D54" s="213" t="s">
        <v>451</v>
      </c>
      <c r="E54" s="214">
        <v>111.95519999999999</v>
      </c>
      <c r="F54" s="214">
        <v>0</v>
      </c>
      <c r="G54" s="214">
        <v>0</v>
      </c>
      <c r="H54" s="214">
        <v>0</v>
      </c>
      <c r="I54" s="214">
        <v>0</v>
      </c>
      <c r="J54" s="214">
        <v>0</v>
      </c>
      <c r="K54" s="214">
        <v>0</v>
      </c>
      <c r="L54" s="214">
        <v>0</v>
      </c>
      <c r="M54" s="214">
        <v>0</v>
      </c>
      <c r="N54" s="214">
        <v>0</v>
      </c>
      <c r="O54" s="214">
        <v>0</v>
      </c>
      <c r="P54" s="214">
        <v>0</v>
      </c>
      <c r="Q54" s="214">
        <v>0</v>
      </c>
      <c r="R54" s="214">
        <v>0</v>
      </c>
      <c r="S54" s="214">
        <v>0</v>
      </c>
      <c r="T54" s="214">
        <v>0</v>
      </c>
      <c r="U54" s="214">
        <v>0</v>
      </c>
      <c r="V54" s="214">
        <v>0</v>
      </c>
      <c r="W54" s="214">
        <v>0</v>
      </c>
      <c r="X54" s="214">
        <v>117.3648</v>
      </c>
      <c r="Z54" s="214">
        <v>0</v>
      </c>
      <c r="AA54" s="214">
        <v>0</v>
      </c>
      <c r="AB54" s="214">
        <v>0</v>
      </c>
      <c r="AC54" s="214">
        <v>0</v>
      </c>
      <c r="AD54" s="214">
        <v>0</v>
      </c>
      <c r="AE54" s="214">
        <v>118.54079999999999</v>
      </c>
      <c r="AF54" s="214">
        <v>0</v>
      </c>
      <c r="AG54" s="499"/>
      <c r="AH54" s="214">
        <v>0</v>
      </c>
      <c r="AI54" s="214">
        <v>121.5984</v>
      </c>
      <c r="AJ54" s="214">
        <v>122.7744</v>
      </c>
      <c r="AK54" s="214">
        <v>123.00959999999999</v>
      </c>
      <c r="AM54" s="214">
        <v>123.7152</v>
      </c>
      <c r="AN54" s="214">
        <v>0</v>
      </c>
      <c r="AO54" s="214">
        <v>123.7152</v>
      </c>
      <c r="AP54" s="214">
        <v>0</v>
      </c>
      <c r="AQ54" s="214">
        <v>0</v>
      </c>
      <c r="AR54" s="214">
        <v>0</v>
      </c>
      <c r="AS54" s="214">
        <v>123.9504</v>
      </c>
      <c r="AT54" s="214">
        <v>0</v>
      </c>
      <c r="AU54" s="214">
        <v>0</v>
      </c>
      <c r="AV54" s="214">
        <v>127.008</v>
      </c>
      <c r="AW54" s="214">
        <v>127.4784</v>
      </c>
      <c r="AX54" s="214">
        <v>0</v>
      </c>
      <c r="AY54" s="214">
        <v>0</v>
      </c>
      <c r="AZ54" s="214">
        <v>0</v>
      </c>
      <c r="BA54" s="491">
        <v>130.0656</v>
      </c>
      <c r="BB54" s="491">
        <v>129.1248</v>
      </c>
      <c r="BC54" s="491">
        <v>129.5952</v>
      </c>
      <c r="BD54" s="491">
        <v>130.7712</v>
      </c>
      <c r="BE54" s="491">
        <v>130.7712</v>
      </c>
      <c r="BF54" s="491">
        <v>130.7712</v>
      </c>
      <c r="BG54" s="491">
        <v>131.712</v>
      </c>
      <c r="BH54" s="491">
        <v>133.8288</v>
      </c>
      <c r="BI54" s="491">
        <v>135.0048</v>
      </c>
      <c r="BJ54" s="491">
        <v>135.0048</v>
      </c>
      <c r="BK54" s="491">
        <v>136.1808</v>
      </c>
      <c r="BL54" s="491">
        <v>138.2976</v>
      </c>
      <c r="BM54" s="491">
        <v>138.299952</v>
      </c>
      <c r="BN54" s="491">
        <v>138.299952</v>
      </c>
      <c r="BO54" s="491">
        <v>138.299952</v>
      </c>
      <c r="BP54" s="491">
        <v>139.388928</v>
      </c>
      <c r="BQ54" s="491">
        <v>138.299952</v>
      </c>
      <c r="BR54" s="491">
        <v>139.388928</v>
      </c>
      <c r="BS54" s="491">
        <v>132.0092928</v>
      </c>
      <c r="BT54" s="491">
        <v>133.0093632</v>
      </c>
      <c r="BU54" s="491">
        <v>133.0093632</v>
      </c>
      <c r="BV54" s="491">
        <v>144.8832</v>
      </c>
      <c r="BW54" s="491">
        <v>144.83380799999998</v>
      </c>
      <c r="BX54" s="491">
        <v>145.92278399999998</v>
      </c>
      <c r="BY54" s="491">
        <v>145.92278399999998</v>
      </c>
      <c r="BZ54" s="491">
        <v>145.92278399999998</v>
      </c>
      <c r="CA54" s="491">
        <v>138.0097152</v>
      </c>
      <c r="CB54" s="491">
        <v>147</v>
      </c>
      <c r="CC54" s="491">
        <v>149.189712</v>
      </c>
      <c r="CD54" s="491">
        <v>150.278688</v>
      </c>
      <c r="CE54" s="491">
        <v>151.367664</v>
      </c>
      <c r="CF54" s="491">
        <v>152.45664</v>
      </c>
      <c r="CG54" s="491">
        <v>147.2479008</v>
      </c>
      <c r="CH54" s="491">
        <v>149.307312</v>
      </c>
      <c r="CI54" s="491">
        <v>150.3370176</v>
      </c>
      <c r="CJ54" s="491">
        <v>150.3370176</v>
      </c>
      <c r="CK54" s="491">
        <v>147.00925984251964</v>
      </c>
      <c r="CL54" s="509">
        <v>148</v>
      </c>
      <c r="CM54" s="509">
        <v>148</v>
      </c>
      <c r="CN54" s="509">
        <v>150.64</v>
      </c>
      <c r="CO54" s="509">
        <v>151</v>
      </c>
      <c r="CP54" s="509">
        <v>153</v>
      </c>
      <c r="CQ54" s="509">
        <v>160</v>
      </c>
      <c r="CR54" s="509">
        <v>162</v>
      </c>
      <c r="CS54" s="509">
        <v>163</v>
      </c>
      <c r="CT54" s="509">
        <v>165</v>
      </c>
      <c r="CU54" s="509">
        <v>168</v>
      </c>
      <c r="CV54" s="493">
        <v>168</v>
      </c>
      <c r="CW54" s="482"/>
      <c r="CX54" s="214"/>
    </row>
    <row r="55" spans="2:102" s="204" customFormat="1" ht="15">
      <c r="B55" s="216"/>
      <c r="C55" s="217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Z55" s="214"/>
      <c r="AA55" s="214"/>
      <c r="AB55" s="214"/>
      <c r="AC55" s="214"/>
      <c r="AD55" s="214"/>
      <c r="AE55" s="214"/>
      <c r="AG55" s="499"/>
      <c r="AI55" s="214"/>
      <c r="AJ55" s="214"/>
      <c r="AK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153"/>
      <c r="AX55" s="214"/>
      <c r="AY55" s="214"/>
      <c r="BA55" s="491"/>
      <c r="BB55" s="491"/>
      <c r="BC55" s="491"/>
      <c r="BD55" s="491"/>
      <c r="BE55" s="491"/>
      <c r="BF55" s="491"/>
      <c r="BG55" s="491"/>
      <c r="BH55" s="491"/>
      <c r="BI55" s="491"/>
      <c r="BJ55" s="491"/>
      <c r="BK55" s="491"/>
      <c r="BL55" s="491"/>
      <c r="BM55" s="491"/>
      <c r="BN55" s="491"/>
      <c r="BO55" s="491"/>
      <c r="BP55" s="491"/>
      <c r="BQ55" s="491"/>
      <c r="BR55" s="491"/>
      <c r="BS55" s="491"/>
      <c r="BT55" s="491"/>
      <c r="BU55" s="491"/>
      <c r="BV55" s="491"/>
      <c r="BW55" s="491"/>
      <c r="BX55" s="491"/>
      <c r="BY55" s="491"/>
      <c r="BZ55" s="491"/>
      <c r="CA55" s="491"/>
      <c r="CB55" s="492"/>
      <c r="CC55" s="492"/>
      <c r="CD55" s="492"/>
      <c r="CE55" s="492"/>
      <c r="CF55" s="492"/>
      <c r="CG55" s="492"/>
      <c r="CH55" s="492"/>
      <c r="CI55" s="492"/>
      <c r="CJ55" s="492"/>
      <c r="CK55" s="491"/>
      <c r="CL55" s="491"/>
      <c r="CM55" s="491"/>
      <c r="CN55" s="491"/>
      <c r="CO55" s="491"/>
      <c r="CP55" s="491"/>
      <c r="CQ55" s="491"/>
      <c r="CR55" s="491"/>
      <c r="CS55" s="491"/>
      <c r="CT55" s="491"/>
      <c r="CU55" s="491"/>
      <c r="CV55" s="491"/>
      <c r="CW55" s="491"/>
      <c r="CX55" s="214"/>
    </row>
    <row r="56" spans="2:149" s="204" customFormat="1" ht="15">
      <c r="B56" s="218">
        <v>7</v>
      </c>
      <c r="C56" s="209" t="s">
        <v>472</v>
      </c>
      <c r="D56" s="209"/>
      <c r="E56" s="214"/>
      <c r="F56" s="180"/>
      <c r="G56" s="180"/>
      <c r="H56" s="180"/>
      <c r="I56" s="180"/>
      <c r="J56" s="184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214"/>
      <c r="Z56" s="180"/>
      <c r="AA56" s="180"/>
      <c r="AB56" s="180"/>
      <c r="AC56" s="214"/>
      <c r="AD56" s="214"/>
      <c r="AE56" s="214"/>
      <c r="AG56" s="500"/>
      <c r="AI56" s="214"/>
      <c r="AJ56" s="214"/>
      <c r="AK56" s="214"/>
      <c r="AM56" s="180"/>
      <c r="AN56" s="214"/>
      <c r="AO56" s="214"/>
      <c r="AP56" s="214"/>
      <c r="AQ56" s="214"/>
      <c r="AR56" s="214"/>
      <c r="AS56" s="214"/>
      <c r="AT56" s="214"/>
      <c r="AU56" s="214"/>
      <c r="AV56" s="214"/>
      <c r="AW56" s="153"/>
      <c r="AX56" s="214"/>
      <c r="AY56" s="214"/>
      <c r="BA56" s="491"/>
      <c r="BB56" s="491"/>
      <c r="BC56" s="491"/>
      <c r="BD56" s="491"/>
      <c r="BE56" s="491"/>
      <c r="BF56" s="491"/>
      <c r="BG56" s="491"/>
      <c r="BH56" s="491"/>
      <c r="BI56" s="491"/>
      <c r="BJ56" s="491"/>
      <c r="BK56" s="491"/>
      <c r="BL56" s="491"/>
      <c r="BM56" s="491"/>
      <c r="BN56" s="491"/>
      <c r="BO56" s="491"/>
      <c r="BP56" s="491"/>
      <c r="BQ56" s="491"/>
      <c r="BR56" s="491"/>
      <c r="BS56" s="495"/>
      <c r="BT56" s="495"/>
      <c r="BU56" s="495"/>
      <c r="BV56" s="491"/>
      <c r="BW56" s="491"/>
      <c r="BX56" s="491"/>
      <c r="BY56" s="491"/>
      <c r="BZ56" s="491"/>
      <c r="CA56" s="491"/>
      <c r="CB56" s="492"/>
      <c r="CC56" s="492"/>
      <c r="CD56" s="492"/>
      <c r="CE56" s="492"/>
      <c r="CF56" s="492"/>
      <c r="CG56" s="492"/>
      <c r="CH56" s="492"/>
      <c r="CI56" s="492"/>
      <c r="CJ56" s="492"/>
      <c r="CK56" s="491"/>
      <c r="CL56" s="491"/>
      <c r="CM56" s="491"/>
      <c r="CN56" s="491"/>
      <c r="CO56" s="491"/>
      <c r="CP56" s="491"/>
      <c r="CQ56" s="491"/>
      <c r="CR56" s="491"/>
      <c r="CS56" s="491"/>
      <c r="CT56" s="491"/>
      <c r="CU56" s="496"/>
      <c r="CV56" s="496"/>
      <c r="CW56" s="496"/>
      <c r="CX56" s="180"/>
      <c r="CY56" s="209"/>
      <c r="CZ56" s="209"/>
      <c r="DA56" s="209"/>
      <c r="DB56" s="209"/>
      <c r="DC56" s="209"/>
      <c r="DD56" s="209"/>
      <c r="DE56" s="209"/>
      <c r="DF56" s="209"/>
      <c r="DG56" s="209"/>
      <c r="DH56" s="209"/>
      <c r="DI56" s="209"/>
      <c r="DJ56" s="209"/>
      <c r="DK56" s="209"/>
      <c r="DL56" s="209"/>
      <c r="DM56" s="209"/>
      <c r="DN56" s="209"/>
      <c r="DO56" s="209"/>
      <c r="DP56" s="209"/>
      <c r="DQ56" s="209"/>
      <c r="DR56" s="209"/>
      <c r="DS56" s="209"/>
      <c r="DT56" s="209"/>
      <c r="DU56" s="209"/>
      <c r="DV56" s="209"/>
      <c r="DW56" s="209"/>
      <c r="DX56" s="209"/>
      <c r="DY56" s="209"/>
      <c r="DZ56" s="209"/>
      <c r="EA56" s="209"/>
      <c r="EB56" s="209"/>
      <c r="EC56" s="209"/>
      <c r="ED56" s="209"/>
      <c r="EE56" s="209"/>
      <c r="EF56" s="209"/>
      <c r="EG56" s="209"/>
      <c r="EH56" s="209"/>
      <c r="EI56" s="209"/>
      <c r="EJ56" s="209"/>
      <c r="EK56" s="209"/>
      <c r="EL56" s="209"/>
      <c r="EM56" s="209"/>
      <c r="EN56" s="209"/>
      <c r="EO56" s="209"/>
      <c r="EP56" s="209"/>
      <c r="EQ56" s="209"/>
      <c r="ER56" s="209"/>
      <c r="ES56" s="209"/>
    </row>
    <row r="57" spans="2:102" s="204" customFormat="1" ht="21.75" customHeight="1">
      <c r="B57" s="211" t="s">
        <v>257</v>
      </c>
      <c r="C57" s="215" t="s">
        <v>473</v>
      </c>
      <c r="D57" s="213" t="s">
        <v>451</v>
      </c>
      <c r="E57" s="214">
        <v>15509</v>
      </c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>
        <v>21081</v>
      </c>
      <c r="Z57" s="214"/>
      <c r="AA57" s="214"/>
      <c r="AB57" s="214"/>
      <c r="AC57" s="214"/>
      <c r="AD57" s="214"/>
      <c r="AE57" s="214">
        <v>26510</v>
      </c>
      <c r="AG57" s="498"/>
      <c r="AI57" s="214"/>
      <c r="AJ57" s="214">
        <v>27772</v>
      </c>
      <c r="AK57" s="214">
        <v>26510</v>
      </c>
      <c r="AM57" s="214">
        <v>26510</v>
      </c>
      <c r="AN57" s="214"/>
      <c r="AO57" s="214"/>
      <c r="AP57" s="214"/>
      <c r="AQ57" s="214"/>
      <c r="AR57" s="214"/>
      <c r="AS57" s="214">
        <v>24946</v>
      </c>
      <c r="AT57" s="214"/>
      <c r="AU57" s="214"/>
      <c r="AV57" s="214">
        <v>30019</v>
      </c>
      <c r="AW57" s="153"/>
      <c r="AX57" s="214"/>
      <c r="AY57" s="214"/>
      <c r="BA57" s="493">
        <v>22310</v>
      </c>
      <c r="BB57" s="493">
        <v>23269</v>
      </c>
      <c r="BC57" s="493">
        <v>24214</v>
      </c>
      <c r="BD57" s="493">
        <v>25444</v>
      </c>
      <c r="BE57" s="493">
        <v>24541</v>
      </c>
      <c r="BF57" s="493">
        <v>24068</v>
      </c>
      <c r="BG57" s="493">
        <v>23595</v>
      </c>
      <c r="BH57" s="493">
        <v>24257</v>
      </c>
      <c r="BI57" s="493">
        <v>25203</v>
      </c>
      <c r="BJ57" s="493">
        <v>25783</v>
      </c>
      <c r="BK57" s="493">
        <v>25783</v>
      </c>
      <c r="BL57" s="493">
        <v>26729</v>
      </c>
      <c r="BM57" s="493">
        <v>26729</v>
      </c>
      <c r="BN57" s="493">
        <v>27188</v>
      </c>
      <c r="BO57" s="493">
        <v>27925</v>
      </c>
      <c r="BP57" s="493">
        <v>28680</v>
      </c>
      <c r="BQ57" s="493">
        <v>28881</v>
      </c>
      <c r="BR57" s="493">
        <v>28126</v>
      </c>
      <c r="BS57" s="493">
        <v>28611</v>
      </c>
      <c r="BT57" s="493">
        <v>29237</v>
      </c>
      <c r="BU57" s="493">
        <v>29334</v>
      </c>
      <c r="BV57" s="493">
        <v>35286</v>
      </c>
      <c r="BW57" s="493">
        <v>35900</v>
      </c>
      <c r="BX57" s="493">
        <v>36245</v>
      </c>
      <c r="BY57" s="493">
        <v>37567</v>
      </c>
      <c r="BZ57" s="493">
        <v>38889</v>
      </c>
      <c r="CA57" s="493">
        <v>46434</v>
      </c>
      <c r="CB57" s="539">
        <v>46434</v>
      </c>
      <c r="CC57" s="539">
        <v>46675</v>
      </c>
      <c r="CD57" s="539">
        <v>48117</v>
      </c>
      <c r="CE57" s="539">
        <v>49269</v>
      </c>
      <c r="CF57" s="539">
        <v>49632</v>
      </c>
      <c r="CG57" s="539">
        <v>49582</v>
      </c>
      <c r="CH57" s="539">
        <v>49696</v>
      </c>
      <c r="CI57" s="539">
        <v>49874</v>
      </c>
      <c r="CJ57" s="539">
        <v>49963</v>
      </c>
      <c r="CK57" s="493">
        <v>50867</v>
      </c>
      <c r="CL57" s="493">
        <v>49471</v>
      </c>
      <c r="CM57" s="493">
        <v>49894</v>
      </c>
      <c r="CN57" s="493">
        <v>49766</v>
      </c>
      <c r="CO57" s="493">
        <v>49806</v>
      </c>
      <c r="CP57" s="493">
        <v>46805</v>
      </c>
      <c r="CQ57" s="493">
        <v>47030</v>
      </c>
      <c r="CR57" s="493">
        <v>47030</v>
      </c>
      <c r="CS57" s="493">
        <v>47360</v>
      </c>
      <c r="CT57" s="505">
        <v>47335</v>
      </c>
      <c r="CU57" s="505">
        <v>47437</v>
      </c>
      <c r="CV57" s="505">
        <v>48047</v>
      </c>
      <c r="CW57" s="505">
        <v>49031</v>
      </c>
      <c r="CX57" s="550"/>
    </row>
    <row r="58" spans="2:102" s="204" customFormat="1" ht="15">
      <c r="B58" s="211" t="s">
        <v>260</v>
      </c>
      <c r="C58" s="215" t="s">
        <v>474</v>
      </c>
      <c r="D58" s="213" t="s">
        <v>475</v>
      </c>
      <c r="E58" s="214">
        <v>52800</v>
      </c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>
        <v>55900</v>
      </c>
      <c r="Z58" s="214"/>
      <c r="AA58" s="214"/>
      <c r="AB58" s="214"/>
      <c r="AC58" s="214"/>
      <c r="AD58" s="214"/>
      <c r="AE58" s="214">
        <v>66000</v>
      </c>
      <c r="AG58" s="498"/>
      <c r="AI58" s="214"/>
      <c r="AJ58" s="214">
        <v>58600</v>
      </c>
      <c r="AK58" s="214">
        <v>57900</v>
      </c>
      <c r="AM58" s="214">
        <v>57900</v>
      </c>
      <c r="AN58" s="214"/>
      <c r="AO58" s="214"/>
      <c r="AP58" s="214"/>
      <c r="AQ58" s="214"/>
      <c r="AR58" s="214"/>
      <c r="AS58" s="214">
        <v>69900</v>
      </c>
      <c r="AT58" s="214"/>
      <c r="AU58" s="214"/>
      <c r="AV58" s="214">
        <v>66300</v>
      </c>
      <c r="AW58" s="153"/>
      <c r="AX58" s="214"/>
      <c r="AY58" s="214"/>
      <c r="BA58" s="493">
        <v>107100</v>
      </c>
      <c r="BB58" s="493">
        <v>124500</v>
      </c>
      <c r="BC58" s="493">
        <v>121500</v>
      </c>
      <c r="BD58" s="493">
        <v>140200</v>
      </c>
      <c r="BE58" s="493">
        <v>171900</v>
      </c>
      <c r="BF58" s="493">
        <v>197900</v>
      </c>
      <c r="BG58" s="493">
        <v>166200</v>
      </c>
      <c r="BH58" s="493">
        <v>175300</v>
      </c>
      <c r="BI58" s="493">
        <v>181600</v>
      </c>
      <c r="BJ58" s="493">
        <v>180500</v>
      </c>
      <c r="BK58" s="493">
        <v>212300</v>
      </c>
      <c r="BL58" s="493">
        <v>228800</v>
      </c>
      <c r="BM58" s="493">
        <v>221500</v>
      </c>
      <c r="BN58" s="493">
        <v>176500</v>
      </c>
      <c r="BO58" s="493">
        <v>178000</v>
      </c>
      <c r="BP58" s="493">
        <v>160400</v>
      </c>
      <c r="BQ58" s="493">
        <v>174000</v>
      </c>
      <c r="BR58" s="493">
        <v>166300</v>
      </c>
      <c r="BS58" s="493">
        <v>157800</v>
      </c>
      <c r="BT58" s="493">
        <v>163500</v>
      </c>
      <c r="BU58" s="493">
        <v>144500</v>
      </c>
      <c r="BV58" s="493">
        <v>136700</v>
      </c>
      <c r="BW58" s="493">
        <v>131100</v>
      </c>
      <c r="BX58" s="493">
        <v>111100</v>
      </c>
      <c r="BY58" s="493">
        <v>109800</v>
      </c>
      <c r="BZ58" s="493">
        <v>104200</v>
      </c>
      <c r="CA58" s="493">
        <v>107300</v>
      </c>
      <c r="CB58" s="539">
        <v>107300</v>
      </c>
      <c r="CC58" s="539">
        <v>98000</v>
      </c>
      <c r="CD58" s="539">
        <v>97700</v>
      </c>
      <c r="CE58" s="539">
        <v>90300</v>
      </c>
      <c r="CF58" s="539">
        <v>88700</v>
      </c>
      <c r="CG58" s="539">
        <v>86400</v>
      </c>
      <c r="CH58" s="539">
        <v>82600</v>
      </c>
      <c r="CI58" s="539">
        <v>75800</v>
      </c>
      <c r="CJ58" s="539">
        <v>72500</v>
      </c>
      <c r="CK58" s="493">
        <v>63400</v>
      </c>
      <c r="CL58" s="493">
        <v>68900</v>
      </c>
      <c r="CM58" s="493">
        <v>67900</v>
      </c>
      <c r="CN58" s="493">
        <v>80700</v>
      </c>
      <c r="CO58" s="493">
        <v>88400</v>
      </c>
      <c r="CP58" s="493">
        <v>88200</v>
      </c>
      <c r="CQ58" s="493">
        <v>91000</v>
      </c>
      <c r="CR58" s="493">
        <v>98900</v>
      </c>
      <c r="CS58" s="493">
        <v>106900</v>
      </c>
      <c r="CT58" s="505">
        <v>108300</v>
      </c>
      <c r="CU58" s="505">
        <v>125900</v>
      </c>
      <c r="CV58" s="505">
        <v>123700</v>
      </c>
      <c r="CW58" s="505">
        <v>139800</v>
      </c>
      <c r="CX58" s="550"/>
    </row>
    <row r="59" spans="2:102" s="204" customFormat="1" ht="15">
      <c r="B59" s="211" t="s">
        <v>262</v>
      </c>
      <c r="C59" s="215" t="s">
        <v>455</v>
      </c>
      <c r="D59" s="213" t="s">
        <v>451</v>
      </c>
      <c r="E59" s="214">
        <v>111.95519999999999</v>
      </c>
      <c r="F59" s="214">
        <v>0</v>
      </c>
      <c r="G59" s="214">
        <v>0</v>
      </c>
      <c r="H59" s="214">
        <v>0</v>
      </c>
      <c r="I59" s="214">
        <v>0</v>
      </c>
      <c r="J59" s="214">
        <v>0</v>
      </c>
      <c r="K59" s="214">
        <v>0</v>
      </c>
      <c r="L59" s="214">
        <v>0</v>
      </c>
      <c r="M59" s="214">
        <v>0</v>
      </c>
      <c r="N59" s="214">
        <v>0</v>
      </c>
      <c r="O59" s="214">
        <v>0</v>
      </c>
      <c r="P59" s="214">
        <v>0</v>
      </c>
      <c r="Q59" s="214">
        <v>0</v>
      </c>
      <c r="R59" s="214">
        <v>0</v>
      </c>
      <c r="S59" s="214">
        <v>0</v>
      </c>
      <c r="T59" s="214">
        <v>0</v>
      </c>
      <c r="U59" s="214">
        <v>0</v>
      </c>
      <c r="V59" s="214">
        <v>0</v>
      </c>
      <c r="W59" s="214">
        <v>0</v>
      </c>
      <c r="X59" s="214">
        <v>117.3648</v>
      </c>
      <c r="Z59" s="214">
        <v>0</v>
      </c>
      <c r="AA59" s="214">
        <v>0</v>
      </c>
      <c r="AB59" s="214">
        <v>0</v>
      </c>
      <c r="AC59" s="214">
        <v>0</v>
      </c>
      <c r="AD59" s="214">
        <v>0</v>
      </c>
      <c r="AE59" s="214">
        <v>118.54079999999999</v>
      </c>
      <c r="AF59" s="214">
        <v>0</v>
      </c>
      <c r="AG59" s="499"/>
      <c r="AH59" s="214">
        <v>0</v>
      </c>
      <c r="AI59" s="214">
        <v>121.5984</v>
      </c>
      <c r="AJ59" s="214">
        <v>122.7744</v>
      </c>
      <c r="AK59" s="214">
        <v>123.00959999999999</v>
      </c>
      <c r="AM59" s="214">
        <v>123.7152</v>
      </c>
      <c r="AN59" s="214">
        <v>0</v>
      </c>
      <c r="AO59" s="214">
        <v>123.7152</v>
      </c>
      <c r="AP59" s="214">
        <v>0</v>
      </c>
      <c r="AQ59" s="214">
        <v>0</v>
      </c>
      <c r="AR59" s="214">
        <v>0</v>
      </c>
      <c r="AS59" s="214">
        <v>123.9504</v>
      </c>
      <c r="AT59" s="214">
        <v>0</v>
      </c>
      <c r="AU59" s="214">
        <v>0</v>
      </c>
      <c r="AV59" s="214">
        <v>127.008</v>
      </c>
      <c r="AW59" s="214">
        <v>127.4784</v>
      </c>
      <c r="AX59" s="214">
        <v>0</v>
      </c>
      <c r="AY59" s="214">
        <v>0</v>
      </c>
      <c r="AZ59" s="214">
        <v>0</v>
      </c>
      <c r="BA59" s="491">
        <v>130.0656</v>
      </c>
      <c r="BB59" s="491">
        <v>129.1248</v>
      </c>
      <c r="BC59" s="491">
        <v>129.5952</v>
      </c>
      <c r="BD59" s="491">
        <v>130.7712</v>
      </c>
      <c r="BE59" s="491">
        <v>130.7712</v>
      </c>
      <c r="BF59" s="491">
        <v>130.7712</v>
      </c>
      <c r="BG59" s="491">
        <v>131.712</v>
      </c>
      <c r="BH59" s="491">
        <v>133.8288</v>
      </c>
      <c r="BI59" s="491">
        <v>135.0048</v>
      </c>
      <c r="BJ59" s="491">
        <v>135.0048</v>
      </c>
      <c r="BK59" s="491">
        <v>136.1808</v>
      </c>
      <c r="BL59" s="491">
        <v>138.2976</v>
      </c>
      <c r="BM59" s="491">
        <v>138.299952</v>
      </c>
      <c r="BN59" s="491">
        <v>138.299952</v>
      </c>
      <c r="BO59" s="491">
        <v>138.299952</v>
      </c>
      <c r="BP59" s="491">
        <v>139.388928</v>
      </c>
      <c r="BQ59" s="491">
        <v>138.299952</v>
      </c>
      <c r="BR59" s="491">
        <v>139.388928</v>
      </c>
      <c r="BS59" s="491">
        <v>132.0092928</v>
      </c>
      <c r="BT59" s="491">
        <v>133.0093632</v>
      </c>
      <c r="BU59" s="491">
        <v>133.0093632</v>
      </c>
      <c r="BV59" s="491">
        <v>144.8832</v>
      </c>
      <c r="BW59" s="491">
        <v>144.83380799999998</v>
      </c>
      <c r="BX59" s="491">
        <v>145.92278399999998</v>
      </c>
      <c r="BY59" s="491">
        <v>145.92278399999998</v>
      </c>
      <c r="BZ59" s="491">
        <v>145.92278399999998</v>
      </c>
      <c r="CA59" s="491">
        <v>138.0097152</v>
      </c>
      <c r="CB59" s="491">
        <v>147</v>
      </c>
      <c r="CC59" s="491">
        <v>149.189712</v>
      </c>
      <c r="CD59" s="491">
        <v>150.278688</v>
      </c>
      <c r="CE59" s="491">
        <v>151.367664</v>
      </c>
      <c r="CF59" s="491">
        <v>152.45664</v>
      </c>
      <c r="CG59" s="491">
        <v>147.2479008</v>
      </c>
      <c r="CH59" s="491">
        <v>149.307312</v>
      </c>
      <c r="CI59" s="491">
        <v>150.3370176</v>
      </c>
      <c r="CJ59" s="491">
        <v>150.3370176</v>
      </c>
      <c r="CK59" s="491">
        <v>147.00925984251964</v>
      </c>
      <c r="CL59" s="509">
        <v>148</v>
      </c>
      <c r="CM59" s="509">
        <v>148</v>
      </c>
      <c r="CN59" s="509">
        <v>150.64</v>
      </c>
      <c r="CO59" s="509">
        <v>151</v>
      </c>
      <c r="CP59" s="509">
        <v>153</v>
      </c>
      <c r="CQ59" s="509">
        <v>160</v>
      </c>
      <c r="CR59" s="509">
        <v>162</v>
      </c>
      <c r="CS59" s="509">
        <v>163</v>
      </c>
      <c r="CT59" s="509">
        <v>165</v>
      </c>
      <c r="CU59" s="509">
        <v>168</v>
      </c>
      <c r="CV59" s="493">
        <v>168</v>
      </c>
      <c r="CW59" s="482"/>
      <c r="CX59" s="214"/>
    </row>
    <row r="60" spans="2:101" s="214" customFormat="1" ht="15">
      <c r="B60" s="220"/>
      <c r="C60" s="221"/>
      <c r="AF60" s="204"/>
      <c r="AG60" s="498"/>
      <c r="AH60" s="204"/>
      <c r="AW60" s="153"/>
      <c r="AZ60" s="204"/>
      <c r="BA60" s="491"/>
      <c r="BB60" s="491"/>
      <c r="BC60" s="491"/>
      <c r="BD60" s="491"/>
      <c r="BE60" s="491"/>
      <c r="BF60" s="491"/>
      <c r="BG60" s="491"/>
      <c r="BH60" s="491"/>
      <c r="BI60" s="491"/>
      <c r="BJ60" s="491"/>
      <c r="BK60" s="491"/>
      <c r="BL60" s="491"/>
      <c r="BM60" s="491"/>
      <c r="BN60" s="491"/>
      <c r="BO60" s="491"/>
      <c r="BP60" s="491"/>
      <c r="BQ60" s="491"/>
      <c r="BR60" s="491"/>
      <c r="BS60" s="491"/>
      <c r="BT60" s="491"/>
      <c r="BU60" s="491"/>
      <c r="BV60" s="491"/>
      <c r="BW60" s="491"/>
      <c r="BX60" s="491"/>
      <c r="BY60" s="491"/>
      <c r="BZ60" s="491"/>
      <c r="CA60" s="491"/>
      <c r="CB60" s="492"/>
      <c r="CC60" s="492"/>
      <c r="CD60" s="492"/>
      <c r="CE60" s="492"/>
      <c r="CF60" s="492"/>
      <c r="CG60" s="492"/>
      <c r="CH60" s="492"/>
      <c r="CI60" s="492"/>
      <c r="CJ60" s="492"/>
      <c r="CK60" s="491"/>
      <c r="CL60" s="491"/>
      <c r="CM60" s="491"/>
      <c r="CN60" s="491"/>
      <c r="CO60" s="491"/>
      <c r="CP60" s="491"/>
      <c r="CQ60" s="491"/>
      <c r="CR60" s="491"/>
      <c r="CS60" s="491"/>
      <c r="CT60" s="489"/>
      <c r="CU60" s="489"/>
      <c r="CV60" s="489"/>
      <c r="CW60" s="489"/>
    </row>
    <row r="61" spans="2:149" s="222" customFormat="1" ht="15">
      <c r="B61" s="218">
        <v>8</v>
      </c>
      <c r="C61" s="223" t="s">
        <v>462</v>
      </c>
      <c r="D61" s="224"/>
      <c r="E61" s="214">
        <v>116.16</v>
      </c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14">
        <v>122.14</v>
      </c>
      <c r="Z61" s="225"/>
      <c r="AA61" s="225"/>
      <c r="AB61" s="225"/>
      <c r="AC61" s="214"/>
      <c r="AD61" s="214"/>
      <c r="AE61" s="214">
        <v>131.81</v>
      </c>
      <c r="AF61" s="204"/>
      <c r="AG61" s="499"/>
      <c r="AH61" s="204"/>
      <c r="AI61" s="214"/>
      <c r="AJ61" s="214">
        <v>138.48</v>
      </c>
      <c r="AK61" s="214">
        <v>142.91</v>
      </c>
      <c r="AM61" s="225">
        <v>142.91</v>
      </c>
      <c r="AN61" s="214"/>
      <c r="AO61" s="214"/>
      <c r="AP61" s="214"/>
      <c r="AQ61" s="214"/>
      <c r="AR61" s="214"/>
      <c r="AS61" s="214">
        <v>173.25</v>
      </c>
      <c r="AT61" s="214"/>
      <c r="AU61" s="214"/>
      <c r="AV61" s="214">
        <v>181.11</v>
      </c>
      <c r="AW61" s="153"/>
      <c r="AX61" s="214"/>
      <c r="AY61" s="214"/>
      <c r="AZ61" s="204"/>
      <c r="BA61" s="491">
        <v>136.69</v>
      </c>
      <c r="BB61" s="491">
        <v>136.24</v>
      </c>
      <c r="BC61" s="491">
        <v>134.1</v>
      </c>
      <c r="BD61" s="491">
        <v>133.93</v>
      </c>
      <c r="BE61" s="491">
        <v>134.42</v>
      </c>
      <c r="BF61" s="491">
        <v>137.6</v>
      </c>
      <c r="BG61" s="491">
        <v>138.99</v>
      </c>
      <c r="BH61" s="491">
        <v>139.25</v>
      </c>
      <c r="BI61" s="491">
        <v>141.91</v>
      </c>
      <c r="BJ61" s="491">
        <v>142.76</v>
      </c>
      <c r="BK61" s="491">
        <v>143.83</v>
      </c>
      <c r="BL61" s="491">
        <v>144.08</v>
      </c>
      <c r="BM61" s="491">
        <v>143.74</v>
      </c>
      <c r="BN61" s="491">
        <v>142.89</v>
      </c>
      <c r="BO61" s="491">
        <v>144.33</v>
      </c>
      <c r="BP61" s="491">
        <v>143.95</v>
      </c>
      <c r="BQ61" s="491">
        <v>143.74</v>
      </c>
      <c r="BR61" s="491">
        <v>144.43</v>
      </c>
      <c r="BS61" s="491">
        <v>144.78</v>
      </c>
      <c r="BT61" s="491">
        <v>144.88</v>
      </c>
      <c r="BU61" s="491">
        <v>144.72</v>
      </c>
      <c r="BV61" s="491">
        <v>144.79</v>
      </c>
      <c r="BW61" s="491">
        <v>145.71</v>
      </c>
      <c r="BX61" s="491">
        <v>146.4</v>
      </c>
      <c r="BY61" s="491">
        <v>148.13</v>
      </c>
      <c r="BZ61" s="491">
        <v>148.18</v>
      </c>
      <c r="CA61" s="491">
        <v>148.21</v>
      </c>
      <c r="CB61" s="492">
        <v>148.21</v>
      </c>
      <c r="CC61" s="492">
        <v>150.71</v>
      </c>
      <c r="CD61" s="492">
        <v>159.36</v>
      </c>
      <c r="CE61" s="492">
        <v>160.11</v>
      </c>
      <c r="CF61" s="492">
        <v>167.71</v>
      </c>
      <c r="CG61" s="492">
        <v>170.33</v>
      </c>
      <c r="CH61" s="492">
        <v>171.24</v>
      </c>
      <c r="CI61" s="492">
        <v>168.45</v>
      </c>
      <c r="CJ61" s="492">
        <v>164.89</v>
      </c>
      <c r="CK61" s="489">
        <v>161.94</v>
      </c>
      <c r="CL61" s="489">
        <v>157.02</v>
      </c>
      <c r="CM61" s="489">
        <v>159.87</v>
      </c>
      <c r="CN61" s="489">
        <v>150.87</v>
      </c>
      <c r="CO61" s="489">
        <v>150.64</v>
      </c>
      <c r="CP61" s="489">
        <v>150.7</v>
      </c>
      <c r="CQ61" s="483">
        <v>153.18</v>
      </c>
      <c r="CR61" s="483">
        <v>153.63</v>
      </c>
      <c r="CS61" s="483">
        <v>156.06</v>
      </c>
      <c r="CT61" s="483">
        <v>157.95</v>
      </c>
      <c r="CU61" s="483">
        <v>157.56</v>
      </c>
      <c r="CV61" s="483">
        <v>158.03</v>
      </c>
      <c r="CW61" s="483">
        <v>159.31</v>
      </c>
      <c r="CX61" s="225"/>
      <c r="CY61" s="224"/>
      <c r="CZ61" s="224"/>
      <c r="DA61" s="224"/>
      <c r="DB61" s="224"/>
      <c r="DC61" s="224"/>
      <c r="DD61" s="224"/>
      <c r="DE61" s="224"/>
      <c r="DF61" s="224"/>
      <c r="DG61" s="224"/>
      <c r="DH61" s="224"/>
      <c r="DI61" s="224"/>
      <c r="DJ61" s="224"/>
      <c r="DK61" s="224"/>
      <c r="DL61" s="224"/>
      <c r="DM61" s="224"/>
      <c r="DN61" s="224"/>
      <c r="DO61" s="224"/>
      <c r="DP61" s="224"/>
      <c r="DQ61" s="224"/>
      <c r="DR61" s="224"/>
      <c r="DS61" s="224"/>
      <c r="DT61" s="224"/>
      <c r="DU61" s="224"/>
      <c r="DV61" s="224"/>
      <c r="DW61" s="224"/>
      <c r="DX61" s="224"/>
      <c r="DY61" s="224"/>
      <c r="DZ61" s="224"/>
      <c r="EA61" s="224"/>
      <c r="EB61" s="224"/>
      <c r="EC61" s="224"/>
      <c r="ED61" s="224"/>
      <c r="EE61" s="224"/>
      <c r="EF61" s="224"/>
      <c r="EG61" s="224"/>
      <c r="EH61" s="224"/>
      <c r="EI61" s="224"/>
      <c r="EJ61" s="224"/>
      <c r="EK61" s="224"/>
      <c r="EL61" s="224"/>
      <c r="EM61" s="224"/>
      <c r="EN61" s="224"/>
      <c r="EO61" s="224"/>
      <c r="EP61" s="224"/>
      <c r="EQ61" s="224"/>
      <c r="ER61" s="224"/>
      <c r="ES61" s="224"/>
    </row>
    <row r="62" spans="2:105" s="204" customFormat="1" ht="15">
      <c r="B62" s="211" t="s">
        <v>257</v>
      </c>
      <c r="C62" s="212" t="s">
        <v>768</v>
      </c>
      <c r="D62" s="213" t="s">
        <v>454</v>
      </c>
      <c r="E62" s="214">
        <v>35153</v>
      </c>
      <c r="F62" s="214"/>
      <c r="G62" s="214"/>
      <c r="H62" s="214"/>
      <c r="I62" s="214"/>
      <c r="J62" s="225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>
        <v>107950</v>
      </c>
      <c r="Z62" s="214"/>
      <c r="AA62" s="214"/>
      <c r="AB62" s="214"/>
      <c r="AC62" s="214"/>
      <c r="AD62" s="214"/>
      <c r="AE62" s="214">
        <v>109025</v>
      </c>
      <c r="AG62" s="499"/>
      <c r="AI62" s="214"/>
      <c r="AJ62" s="214">
        <v>114325</v>
      </c>
      <c r="AK62" s="214">
        <v>27076</v>
      </c>
      <c r="AM62" s="225">
        <v>27076</v>
      </c>
      <c r="AN62" s="214"/>
      <c r="AO62" s="214"/>
      <c r="AP62" s="214"/>
      <c r="AQ62" s="214"/>
      <c r="AR62" s="214"/>
      <c r="AS62" s="214">
        <v>39160</v>
      </c>
      <c r="AT62" s="214"/>
      <c r="AU62" s="214"/>
      <c r="AV62" s="214">
        <v>39923</v>
      </c>
      <c r="AW62" s="153"/>
      <c r="AX62" s="214"/>
      <c r="AY62" s="214"/>
      <c r="BA62" s="493">
        <v>34017</v>
      </c>
      <c r="BB62" s="493">
        <v>34017</v>
      </c>
      <c r="BC62" s="493">
        <v>36127</v>
      </c>
      <c r="BD62" s="493">
        <v>38018</v>
      </c>
      <c r="BE62" s="493">
        <v>38018</v>
      </c>
      <c r="BF62" s="493">
        <v>40350</v>
      </c>
      <c r="BG62" s="493">
        <v>40655</v>
      </c>
      <c r="BH62" s="493">
        <v>42602</v>
      </c>
      <c r="BI62" s="493">
        <v>42241</v>
      </c>
      <c r="BJ62" s="493">
        <v>43946</v>
      </c>
      <c r="BK62" s="493">
        <v>41113</v>
      </c>
      <c r="BL62" s="493">
        <v>38995</v>
      </c>
      <c r="BM62" s="493">
        <v>38779</v>
      </c>
      <c r="BN62" s="493">
        <v>38562</v>
      </c>
      <c r="BO62" s="493">
        <v>38661</v>
      </c>
      <c r="BP62" s="493">
        <v>38183</v>
      </c>
      <c r="BQ62" s="493">
        <v>36487</v>
      </c>
      <c r="BR62" s="493">
        <v>35573</v>
      </c>
      <c r="BS62" s="493">
        <v>35704</v>
      </c>
      <c r="BT62" s="493">
        <v>35269</v>
      </c>
      <c r="BU62" s="493">
        <v>37131</v>
      </c>
      <c r="BV62" s="493">
        <v>49950</v>
      </c>
      <c r="BW62" s="493">
        <v>35827</v>
      </c>
      <c r="BX62" s="493">
        <v>35827</v>
      </c>
      <c r="BY62" s="493">
        <v>36319</v>
      </c>
      <c r="BZ62" s="493">
        <v>38599</v>
      </c>
      <c r="CA62" s="493">
        <v>39304</v>
      </c>
      <c r="CB62" s="539">
        <v>39304</v>
      </c>
      <c r="CC62" s="539">
        <v>40182</v>
      </c>
      <c r="CD62" s="539">
        <v>45215</v>
      </c>
      <c r="CE62" s="539">
        <v>49538</v>
      </c>
      <c r="CF62" s="539">
        <v>56272</v>
      </c>
      <c r="CG62" s="539">
        <v>59080</v>
      </c>
      <c r="CH62" s="539">
        <v>56642</v>
      </c>
      <c r="CI62" s="539">
        <v>54287</v>
      </c>
      <c r="CJ62" s="539">
        <v>53145</v>
      </c>
      <c r="CK62" s="493">
        <v>52986</v>
      </c>
      <c r="CL62" s="493">
        <v>49375</v>
      </c>
      <c r="CM62" s="493">
        <v>46625</v>
      </c>
      <c r="CN62" s="493">
        <v>46250</v>
      </c>
      <c r="CO62" s="493">
        <v>45500</v>
      </c>
      <c r="CP62" s="493">
        <v>44125</v>
      </c>
      <c r="CQ62" s="493">
        <v>44125</v>
      </c>
      <c r="CR62" s="493">
        <v>47300</v>
      </c>
      <c r="CS62" s="493">
        <v>47250</v>
      </c>
      <c r="CT62" s="493">
        <v>50950</v>
      </c>
      <c r="CU62" s="493">
        <v>50375</v>
      </c>
      <c r="CV62" s="493">
        <v>49625</v>
      </c>
      <c r="CW62" s="511">
        <v>50625</v>
      </c>
      <c r="CX62" s="550"/>
      <c r="CY62" s="551"/>
      <c r="CZ62" s="551"/>
      <c r="DA62" s="551"/>
    </row>
    <row r="63" spans="2:102" s="204" customFormat="1" ht="15">
      <c r="B63" s="211" t="s">
        <v>260</v>
      </c>
      <c r="C63" s="215" t="s">
        <v>455</v>
      </c>
      <c r="D63" s="213" t="s">
        <v>451</v>
      </c>
      <c r="E63" s="214">
        <v>111.95519999999999</v>
      </c>
      <c r="F63" s="214">
        <v>0</v>
      </c>
      <c r="G63" s="214">
        <v>0</v>
      </c>
      <c r="H63" s="214">
        <v>0</v>
      </c>
      <c r="I63" s="214">
        <v>0</v>
      </c>
      <c r="J63" s="214">
        <v>0</v>
      </c>
      <c r="K63" s="214">
        <v>0</v>
      </c>
      <c r="L63" s="214">
        <v>0</v>
      </c>
      <c r="M63" s="214">
        <v>0</v>
      </c>
      <c r="N63" s="214">
        <v>0</v>
      </c>
      <c r="O63" s="214">
        <v>0</v>
      </c>
      <c r="P63" s="214">
        <v>0</v>
      </c>
      <c r="Q63" s="214">
        <v>0</v>
      </c>
      <c r="R63" s="214">
        <v>0</v>
      </c>
      <c r="S63" s="214">
        <v>0</v>
      </c>
      <c r="T63" s="214">
        <v>0</v>
      </c>
      <c r="U63" s="214">
        <v>0</v>
      </c>
      <c r="V63" s="214">
        <v>0</v>
      </c>
      <c r="W63" s="214">
        <v>0</v>
      </c>
      <c r="X63" s="214">
        <v>117.3648</v>
      </c>
      <c r="Z63" s="214">
        <v>0</v>
      </c>
      <c r="AA63" s="214">
        <v>0</v>
      </c>
      <c r="AB63" s="214">
        <v>0</v>
      </c>
      <c r="AC63" s="214">
        <v>0</v>
      </c>
      <c r="AD63" s="214">
        <v>0</v>
      </c>
      <c r="AE63" s="214">
        <v>118.54079999999999</v>
      </c>
      <c r="AF63" s="214">
        <v>0</v>
      </c>
      <c r="AG63" s="501"/>
      <c r="AH63" s="214">
        <v>0</v>
      </c>
      <c r="AI63" s="214">
        <v>121.5984</v>
      </c>
      <c r="AJ63" s="214">
        <v>122.7744</v>
      </c>
      <c r="AK63" s="214">
        <v>123.00959999999999</v>
      </c>
      <c r="AM63" s="214">
        <v>123.7152</v>
      </c>
      <c r="AN63" s="214">
        <v>0</v>
      </c>
      <c r="AO63" s="214">
        <v>123.7152</v>
      </c>
      <c r="AP63" s="214">
        <v>0</v>
      </c>
      <c r="AQ63" s="214">
        <v>0</v>
      </c>
      <c r="AR63" s="214">
        <v>0</v>
      </c>
      <c r="AS63" s="214">
        <v>123.9504</v>
      </c>
      <c r="AT63" s="214">
        <v>0</v>
      </c>
      <c r="AU63" s="214">
        <v>0</v>
      </c>
      <c r="AV63" s="214">
        <v>127.008</v>
      </c>
      <c r="AW63" s="214">
        <v>127.4784</v>
      </c>
      <c r="AX63" s="214">
        <v>0</v>
      </c>
      <c r="AY63" s="214">
        <v>0</v>
      </c>
      <c r="AZ63" s="214">
        <v>0</v>
      </c>
      <c r="BA63" s="491">
        <v>130.0656</v>
      </c>
      <c r="BB63" s="491">
        <v>129.1248</v>
      </c>
      <c r="BC63" s="491">
        <v>129.5952</v>
      </c>
      <c r="BD63" s="491">
        <v>130.7712</v>
      </c>
      <c r="BE63" s="491">
        <v>130.7712</v>
      </c>
      <c r="BF63" s="491">
        <v>130.7712</v>
      </c>
      <c r="BG63" s="491">
        <v>131.712</v>
      </c>
      <c r="BH63" s="491">
        <v>133.8288</v>
      </c>
      <c r="BI63" s="491">
        <v>135.0048</v>
      </c>
      <c r="BJ63" s="491">
        <v>135.0048</v>
      </c>
      <c r="BK63" s="491">
        <v>136.1808</v>
      </c>
      <c r="BL63" s="491">
        <v>138.2976</v>
      </c>
      <c r="BM63" s="491">
        <v>138.299952</v>
      </c>
      <c r="BN63" s="491">
        <v>138.299952</v>
      </c>
      <c r="BO63" s="491">
        <v>138.299952</v>
      </c>
      <c r="BP63" s="491">
        <v>139.388928</v>
      </c>
      <c r="BQ63" s="491">
        <v>138.299952</v>
      </c>
      <c r="BR63" s="491">
        <v>139.388928</v>
      </c>
      <c r="BS63" s="491">
        <v>132.0092928</v>
      </c>
      <c r="BT63" s="491">
        <v>133.0093632</v>
      </c>
      <c r="BU63" s="491">
        <v>133.0093632</v>
      </c>
      <c r="BV63" s="491">
        <v>144.8832</v>
      </c>
      <c r="BW63" s="491">
        <v>144.83380799999998</v>
      </c>
      <c r="BX63" s="491">
        <v>145.92278399999998</v>
      </c>
      <c r="BY63" s="491">
        <v>145.92278399999998</v>
      </c>
      <c r="BZ63" s="491">
        <v>145.92278399999998</v>
      </c>
      <c r="CA63" s="491">
        <v>138.0097152</v>
      </c>
      <c r="CB63" s="491">
        <v>147</v>
      </c>
      <c r="CC63" s="491">
        <v>149.189712</v>
      </c>
      <c r="CD63" s="491">
        <v>150.278688</v>
      </c>
      <c r="CE63" s="491">
        <v>151.367664</v>
      </c>
      <c r="CF63" s="491">
        <v>152.45664</v>
      </c>
      <c r="CG63" s="491">
        <v>147.2479008</v>
      </c>
      <c r="CH63" s="491">
        <v>149.307312</v>
      </c>
      <c r="CI63" s="491">
        <v>150.3370176</v>
      </c>
      <c r="CJ63" s="491">
        <v>150.3370176</v>
      </c>
      <c r="CK63" s="491">
        <v>147.00925984251964</v>
      </c>
      <c r="CL63" s="509">
        <v>148</v>
      </c>
      <c r="CM63" s="509">
        <v>148</v>
      </c>
      <c r="CN63" s="509">
        <v>150.64</v>
      </c>
      <c r="CO63" s="509">
        <v>151</v>
      </c>
      <c r="CP63" s="509">
        <v>153</v>
      </c>
      <c r="CQ63" s="509">
        <v>160</v>
      </c>
      <c r="CR63" s="509">
        <v>162</v>
      </c>
      <c r="CS63" s="509">
        <v>163</v>
      </c>
      <c r="CT63" s="509">
        <v>165</v>
      </c>
      <c r="CU63" s="509">
        <v>168</v>
      </c>
      <c r="CV63" s="493">
        <v>168</v>
      </c>
      <c r="CW63" s="482"/>
      <c r="CX63" s="214"/>
    </row>
    <row r="64" spans="2:101" s="214" customFormat="1" ht="12.75">
      <c r="B64" s="220"/>
      <c r="C64" s="226"/>
      <c r="AF64" s="204"/>
      <c r="AG64" s="500"/>
      <c r="AH64" s="204"/>
      <c r="AM64" s="225"/>
      <c r="AW64" s="153"/>
      <c r="AZ64" s="204"/>
      <c r="BA64" s="491"/>
      <c r="BB64" s="491"/>
      <c r="BC64" s="491"/>
      <c r="BD64" s="491"/>
      <c r="BE64" s="491"/>
      <c r="BF64" s="491"/>
      <c r="BG64" s="491"/>
      <c r="BH64" s="491"/>
      <c r="BI64" s="491"/>
      <c r="BJ64" s="491"/>
      <c r="BK64" s="491"/>
      <c r="BL64" s="491"/>
      <c r="BM64" s="491"/>
      <c r="BN64" s="491"/>
      <c r="BO64" s="491"/>
      <c r="BP64" s="491"/>
      <c r="BQ64" s="491"/>
      <c r="BR64" s="491"/>
      <c r="BS64" s="491"/>
      <c r="BT64" s="491"/>
      <c r="BU64" s="491"/>
      <c r="BV64" s="491"/>
      <c r="BW64" s="491"/>
      <c r="BX64" s="491"/>
      <c r="BY64" s="491"/>
      <c r="BZ64" s="491"/>
      <c r="CA64" s="491"/>
      <c r="CB64" s="492"/>
      <c r="CC64" s="492"/>
      <c r="CD64" s="492"/>
      <c r="CE64" s="492"/>
      <c r="CF64" s="492"/>
      <c r="CG64" s="492"/>
      <c r="CH64" s="492"/>
      <c r="CI64" s="492"/>
      <c r="CJ64" s="492"/>
      <c r="CK64" s="491"/>
      <c r="CL64" s="491"/>
      <c r="CM64" s="491"/>
      <c r="CN64" s="491"/>
      <c r="CO64" s="491"/>
      <c r="CP64" s="491"/>
      <c r="CQ64" s="491"/>
      <c r="CR64" s="491"/>
      <c r="CS64" s="491"/>
      <c r="CT64" s="491"/>
      <c r="CU64" s="491"/>
      <c r="CV64" s="491"/>
      <c r="CW64" s="491"/>
    </row>
    <row r="65" spans="2:149" s="204" customFormat="1" ht="15">
      <c r="B65" s="218">
        <v>9</v>
      </c>
      <c r="C65" s="209" t="s">
        <v>476</v>
      </c>
      <c r="D65" s="209"/>
      <c r="E65" s="214">
        <v>0</v>
      </c>
      <c r="F65" s="180"/>
      <c r="G65" s="180"/>
      <c r="H65" s="180"/>
      <c r="I65" s="180"/>
      <c r="J65" s="184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214">
        <v>0</v>
      </c>
      <c r="Z65" s="180"/>
      <c r="AA65" s="180"/>
      <c r="AB65" s="180"/>
      <c r="AC65" s="214"/>
      <c r="AD65" s="214"/>
      <c r="AE65" s="214"/>
      <c r="AG65" s="502"/>
      <c r="AI65" s="214"/>
      <c r="AJ65" s="214"/>
      <c r="AK65" s="214"/>
      <c r="AM65" s="225"/>
      <c r="AN65" s="214"/>
      <c r="AO65" s="214"/>
      <c r="AP65" s="214"/>
      <c r="AQ65" s="214"/>
      <c r="AR65" s="214"/>
      <c r="AS65" s="214"/>
      <c r="AT65" s="214"/>
      <c r="AU65" s="214"/>
      <c r="AV65" s="214"/>
      <c r="AW65" s="153"/>
      <c r="AX65" s="214"/>
      <c r="AY65" s="214"/>
      <c r="BA65" s="491"/>
      <c r="BB65" s="491"/>
      <c r="BC65" s="491"/>
      <c r="BD65" s="491"/>
      <c r="BE65" s="491"/>
      <c r="BF65" s="491"/>
      <c r="BG65" s="491"/>
      <c r="BH65" s="491"/>
      <c r="BI65" s="491"/>
      <c r="BJ65" s="491"/>
      <c r="BK65" s="491"/>
      <c r="BL65" s="491"/>
      <c r="BM65" s="491"/>
      <c r="BN65" s="491"/>
      <c r="BO65" s="491"/>
      <c r="BP65" s="491"/>
      <c r="BQ65" s="491"/>
      <c r="BR65" s="491"/>
      <c r="BS65" s="491"/>
      <c r="BT65" s="491"/>
      <c r="BU65" s="491"/>
      <c r="BV65" s="491"/>
      <c r="BW65" s="491"/>
      <c r="BX65" s="491"/>
      <c r="BY65" s="491"/>
      <c r="BZ65" s="491"/>
      <c r="CA65" s="491"/>
      <c r="CB65" s="492"/>
      <c r="CC65" s="492"/>
      <c r="CD65" s="492"/>
      <c r="CE65" s="492"/>
      <c r="CF65" s="492"/>
      <c r="CG65" s="492"/>
      <c r="CH65" s="492"/>
      <c r="CI65" s="492"/>
      <c r="CJ65" s="492"/>
      <c r="CK65" s="491"/>
      <c r="CL65" s="491"/>
      <c r="CM65" s="491"/>
      <c r="CN65" s="491"/>
      <c r="CO65" s="491"/>
      <c r="CP65" s="491"/>
      <c r="CQ65" s="491"/>
      <c r="CR65" s="491"/>
      <c r="CS65" s="491"/>
      <c r="CT65" s="491"/>
      <c r="CU65" s="496"/>
      <c r="CV65" s="496"/>
      <c r="CW65" s="496"/>
      <c r="CX65" s="180"/>
      <c r="CY65" s="209"/>
      <c r="CZ65" s="209"/>
      <c r="DA65" s="209"/>
      <c r="DB65" s="209"/>
      <c r="DC65" s="209"/>
      <c r="DD65" s="209"/>
      <c r="DE65" s="209"/>
      <c r="DF65" s="209"/>
      <c r="DG65" s="209"/>
      <c r="DH65" s="209"/>
      <c r="DI65" s="209"/>
      <c r="DJ65" s="209"/>
      <c r="DK65" s="209"/>
      <c r="DL65" s="209"/>
      <c r="DM65" s="209"/>
      <c r="DN65" s="209"/>
      <c r="DO65" s="209"/>
      <c r="DP65" s="209"/>
      <c r="DQ65" s="209"/>
      <c r="DR65" s="209"/>
      <c r="DS65" s="209"/>
      <c r="DT65" s="209"/>
      <c r="DU65" s="209"/>
      <c r="DV65" s="209"/>
      <c r="DW65" s="209"/>
      <c r="DX65" s="209"/>
      <c r="DY65" s="209"/>
      <c r="DZ65" s="209"/>
      <c r="EA65" s="209"/>
      <c r="EB65" s="209"/>
      <c r="EC65" s="209"/>
      <c r="ED65" s="209"/>
      <c r="EE65" s="209"/>
      <c r="EF65" s="209"/>
      <c r="EG65" s="209"/>
      <c r="EH65" s="209"/>
      <c r="EI65" s="209"/>
      <c r="EJ65" s="209"/>
      <c r="EK65" s="209"/>
      <c r="EL65" s="209"/>
      <c r="EM65" s="209"/>
      <c r="EN65" s="209"/>
      <c r="EO65" s="209"/>
      <c r="EP65" s="209"/>
      <c r="EQ65" s="209"/>
      <c r="ER65" s="209"/>
      <c r="ES65" s="209"/>
    </row>
    <row r="66" spans="2:137" s="204" customFormat="1" ht="15">
      <c r="B66" s="227" t="s">
        <v>257</v>
      </c>
      <c r="C66" s="215" t="s">
        <v>477</v>
      </c>
      <c r="D66" s="213" t="s">
        <v>475</v>
      </c>
      <c r="E66" s="214">
        <v>53200</v>
      </c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>
        <v>58200</v>
      </c>
      <c r="Z66" s="214"/>
      <c r="AA66" s="214"/>
      <c r="AB66" s="214"/>
      <c r="AC66" s="214"/>
      <c r="AD66" s="214"/>
      <c r="AE66" s="214">
        <v>63200</v>
      </c>
      <c r="AG66" s="498"/>
      <c r="AI66" s="214"/>
      <c r="AJ66" s="214">
        <v>68000</v>
      </c>
      <c r="AK66" s="214">
        <v>76000</v>
      </c>
      <c r="AM66" s="225">
        <v>76000</v>
      </c>
      <c r="AN66" s="214"/>
      <c r="AO66" s="214"/>
      <c r="AP66" s="214"/>
      <c r="AQ66" s="214"/>
      <c r="AR66" s="214"/>
      <c r="AS66" s="214">
        <v>73250</v>
      </c>
      <c r="AT66" s="214"/>
      <c r="AU66" s="214"/>
      <c r="AV66" s="214">
        <v>71250</v>
      </c>
      <c r="AW66" s="153"/>
      <c r="AX66" s="214"/>
      <c r="AY66" s="214"/>
      <c r="BA66" s="547">
        <v>77250</v>
      </c>
      <c r="BB66" s="547">
        <v>77250</v>
      </c>
      <c r="BC66" s="547">
        <v>77250</v>
      </c>
      <c r="BD66" s="547">
        <v>77250</v>
      </c>
      <c r="BE66" s="547">
        <v>73500</v>
      </c>
      <c r="BF66" s="547">
        <v>73500</v>
      </c>
      <c r="BG66" s="547">
        <v>74750</v>
      </c>
      <c r="BH66" s="547">
        <v>80750</v>
      </c>
      <c r="BI66" s="547">
        <v>84000</v>
      </c>
      <c r="BJ66" s="547">
        <v>84000</v>
      </c>
      <c r="BK66" s="547">
        <v>82000</v>
      </c>
      <c r="BL66" s="547">
        <v>82750</v>
      </c>
      <c r="BM66" s="547">
        <v>83750</v>
      </c>
      <c r="BN66" s="547">
        <v>84000</v>
      </c>
      <c r="BO66" s="547">
        <v>84000</v>
      </c>
      <c r="BP66" s="547">
        <v>82650</v>
      </c>
      <c r="BQ66" s="547">
        <v>83650</v>
      </c>
      <c r="BR66" s="547">
        <v>83650</v>
      </c>
      <c r="BS66" s="547">
        <v>83650</v>
      </c>
      <c r="BT66" s="547">
        <v>86000</v>
      </c>
      <c r="BU66" s="547">
        <v>89000</v>
      </c>
      <c r="BV66" s="547">
        <v>87000</v>
      </c>
      <c r="BW66" s="547">
        <v>87000</v>
      </c>
      <c r="BX66" s="547">
        <v>87500</v>
      </c>
      <c r="BY66" s="547">
        <v>87500</v>
      </c>
      <c r="BZ66" s="547">
        <v>88000</v>
      </c>
      <c r="CA66" s="547">
        <v>89000</v>
      </c>
      <c r="CB66" s="547">
        <v>89000</v>
      </c>
      <c r="CC66" s="547">
        <v>91000</v>
      </c>
      <c r="CD66" s="547">
        <v>92000</v>
      </c>
      <c r="CE66" s="547">
        <v>97000</v>
      </c>
      <c r="CF66" s="547">
        <v>97000</v>
      </c>
      <c r="CG66" s="547">
        <v>97000</v>
      </c>
      <c r="CH66" s="547">
        <v>95000</v>
      </c>
      <c r="CI66" s="547">
        <v>92650</v>
      </c>
      <c r="CJ66" s="547">
        <v>85280</v>
      </c>
      <c r="CK66" s="547">
        <v>80250</v>
      </c>
      <c r="CL66" s="547">
        <v>83000</v>
      </c>
      <c r="CM66" s="547">
        <v>84000</v>
      </c>
      <c r="CN66" s="547">
        <v>84500</v>
      </c>
      <c r="CO66" s="493">
        <v>84500</v>
      </c>
      <c r="CP66" s="547">
        <v>84500</v>
      </c>
      <c r="CQ66" s="547">
        <v>87000</v>
      </c>
      <c r="CR66" s="547">
        <v>88000</v>
      </c>
      <c r="CS66" s="547">
        <v>91500</v>
      </c>
      <c r="CT66" s="511">
        <v>89000</v>
      </c>
      <c r="CU66" s="511">
        <v>89000</v>
      </c>
      <c r="CV66" s="511">
        <v>90500</v>
      </c>
      <c r="CW66" s="511">
        <v>92000</v>
      </c>
      <c r="CX66" s="552"/>
      <c r="CY66" s="552"/>
      <c r="CZ66" s="552"/>
      <c r="DA66" s="552"/>
      <c r="DB66" s="552"/>
      <c r="DC66" s="214"/>
      <c r="DD66" s="214"/>
      <c r="DE66" s="214"/>
      <c r="DF66" s="214"/>
      <c r="DG66" s="214"/>
      <c r="DH66" s="214"/>
      <c r="DI66" s="214"/>
      <c r="DJ66" s="214"/>
      <c r="DK66" s="214"/>
      <c r="DL66" s="214"/>
      <c r="DM66" s="214"/>
      <c r="DN66" s="214"/>
      <c r="DO66" s="214"/>
      <c r="DP66" s="214"/>
      <c r="DQ66" s="214"/>
      <c r="DR66" s="214"/>
      <c r="DS66" s="214"/>
      <c r="DT66" s="214"/>
      <c r="DU66" s="214"/>
      <c r="DV66" s="214"/>
      <c r="DW66" s="214"/>
      <c r="DX66" s="214"/>
      <c r="DY66" s="214"/>
      <c r="DZ66" s="214"/>
      <c r="EA66" s="214"/>
      <c r="EB66" s="214"/>
      <c r="EC66" s="214"/>
      <c r="ED66" s="214"/>
      <c r="EE66" s="214"/>
      <c r="EF66" s="214"/>
      <c r="EG66" s="214"/>
    </row>
    <row r="67" spans="2:137" s="204" customFormat="1" ht="15">
      <c r="B67" s="227" t="s">
        <v>260</v>
      </c>
      <c r="C67" s="215" t="s">
        <v>478</v>
      </c>
      <c r="D67" s="213" t="s">
        <v>475</v>
      </c>
      <c r="E67" s="214">
        <v>0</v>
      </c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>
        <v>0</v>
      </c>
      <c r="Z67" s="214"/>
      <c r="AA67" s="214"/>
      <c r="AB67" s="214"/>
      <c r="AC67" s="214"/>
      <c r="AD67" s="214"/>
      <c r="AE67" s="214">
        <v>0</v>
      </c>
      <c r="AG67" s="498"/>
      <c r="AI67" s="214"/>
      <c r="AJ67" s="214">
        <v>0</v>
      </c>
      <c r="AK67" s="214">
        <v>0</v>
      </c>
      <c r="AM67" s="225">
        <v>0</v>
      </c>
      <c r="AN67" s="214"/>
      <c r="AO67" s="214"/>
      <c r="AP67" s="214"/>
      <c r="AQ67" s="214"/>
      <c r="AR67" s="214"/>
      <c r="AS67" s="214">
        <v>0</v>
      </c>
      <c r="AT67" s="214"/>
      <c r="AU67" s="214"/>
      <c r="AV67" s="214">
        <v>0</v>
      </c>
      <c r="AW67" s="153"/>
      <c r="AX67" s="214"/>
      <c r="AY67" s="214"/>
      <c r="BA67" s="547">
        <v>0</v>
      </c>
      <c r="BB67" s="547">
        <v>0</v>
      </c>
      <c r="BC67" s="547">
        <v>0</v>
      </c>
      <c r="BD67" s="547">
        <v>0</v>
      </c>
      <c r="BE67" s="547">
        <v>0</v>
      </c>
      <c r="BF67" s="547">
        <v>0</v>
      </c>
      <c r="BG67" s="547">
        <v>0</v>
      </c>
      <c r="BH67" s="547">
        <v>0</v>
      </c>
      <c r="BI67" s="547">
        <v>0</v>
      </c>
      <c r="BJ67" s="547">
        <v>0</v>
      </c>
      <c r="BK67" s="547">
        <v>0</v>
      </c>
      <c r="BL67" s="547">
        <v>0</v>
      </c>
      <c r="BM67" s="547">
        <v>0</v>
      </c>
      <c r="BN67" s="547">
        <v>0</v>
      </c>
      <c r="BO67" s="547">
        <v>0</v>
      </c>
      <c r="BP67" s="547">
        <v>0</v>
      </c>
      <c r="BQ67" s="547">
        <v>0</v>
      </c>
      <c r="BR67" s="547">
        <v>0</v>
      </c>
      <c r="BS67" s="547">
        <v>0</v>
      </c>
      <c r="BT67" s="547">
        <v>0</v>
      </c>
      <c r="BU67" s="547">
        <v>0</v>
      </c>
      <c r="BV67" s="547">
        <v>0</v>
      </c>
      <c r="BW67" s="547">
        <v>0</v>
      </c>
      <c r="BX67" s="547">
        <v>0</v>
      </c>
      <c r="BY67" s="547">
        <v>0</v>
      </c>
      <c r="BZ67" s="547">
        <v>0</v>
      </c>
      <c r="CA67" s="547">
        <v>0</v>
      </c>
      <c r="CB67" s="547">
        <v>0</v>
      </c>
      <c r="CC67" s="547">
        <v>0</v>
      </c>
      <c r="CD67" s="547">
        <v>0</v>
      </c>
      <c r="CE67" s="547">
        <v>0</v>
      </c>
      <c r="CF67" s="547">
        <v>0</v>
      </c>
      <c r="CG67" s="547">
        <v>0</v>
      </c>
      <c r="CH67" s="547">
        <v>0</v>
      </c>
      <c r="CI67" s="547">
        <v>0</v>
      </c>
      <c r="CJ67" s="547">
        <v>0</v>
      </c>
      <c r="CK67" s="547">
        <v>58000</v>
      </c>
      <c r="CL67" s="547">
        <v>70200</v>
      </c>
      <c r="CM67" s="547">
        <v>63900</v>
      </c>
      <c r="CN67" s="547">
        <v>78600</v>
      </c>
      <c r="CO67" s="493">
        <v>89100</v>
      </c>
      <c r="CP67" s="547">
        <v>86100</v>
      </c>
      <c r="CQ67" s="547">
        <v>96200</v>
      </c>
      <c r="CR67" s="547">
        <v>102100</v>
      </c>
      <c r="CS67" s="547">
        <v>114800</v>
      </c>
      <c r="CT67" s="511">
        <v>121700</v>
      </c>
      <c r="CU67" s="511">
        <v>125400</v>
      </c>
      <c r="CV67" s="511">
        <v>127200</v>
      </c>
      <c r="CW67" s="511">
        <v>128900</v>
      </c>
      <c r="CX67" s="552"/>
      <c r="CY67" s="552"/>
      <c r="CZ67" s="552"/>
      <c r="DA67" s="552"/>
      <c r="DB67" s="552"/>
      <c r="DC67" s="214"/>
      <c r="DD67" s="214"/>
      <c r="DE67" s="214"/>
      <c r="DF67" s="214"/>
      <c r="DG67" s="214"/>
      <c r="DH67" s="214"/>
      <c r="DI67" s="214"/>
      <c r="DJ67" s="214"/>
      <c r="DK67" s="214"/>
      <c r="DL67" s="214"/>
      <c r="DM67" s="214"/>
      <c r="DN67" s="214"/>
      <c r="DO67" s="214"/>
      <c r="DP67" s="214"/>
      <c r="DQ67" s="214"/>
      <c r="DR67" s="214"/>
      <c r="DS67" s="214"/>
      <c r="DT67" s="214"/>
      <c r="DU67" s="214"/>
      <c r="DV67" s="214"/>
      <c r="DW67" s="214"/>
      <c r="DX67" s="214"/>
      <c r="DY67" s="214"/>
      <c r="DZ67" s="214"/>
      <c r="EA67" s="214"/>
      <c r="EB67" s="214"/>
      <c r="EC67" s="214"/>
      <c r="ED67" s="214"/>
      <c r="EE67" s="214"/>
      <c r="EF67" s="214"/>
      <c r="EG67" s="214"/>
    </row>
    <row r="68" spans="2:137" s="204" customFormat="1" ht="15">
      <c r="B68" s="227" t="s">
        <v>262</v>
      </c>
      <c r="C68" s="215" t="s">
        <v>459</v>
      </c>
      <c r="D68" s="213" t="s">
        <v>475</v>
      </c>
      <c r="E68" s="214">
        <v>68450</v>
      </c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>
        <v>89617</v>
      </c>
      <c r="Z68" s="214"/>
      <c r="AA68" s="214"/>
      <c r="AB68" s="214"/>
      <c r="AC68" s="214"/>
      <c r="AD68" s="214"/>
      <c r="AE68" s="214">
        <v>97867</v>
      </c>
      <c r="AG68" s="503"/>
      <c r="AI68" s="214"/>
      <c r="AJ68" s="214">
        <v>100433</v>
      </c>
      <c r="AK68" s="214">
        <v>100433</v>
      </c>
      <c r="AM68" s="225">
        <v>100433</v>
      </c>
      <c r="AN68" s="214"/>
      <c r="AO68" s="214"/>
      <c r="AP68" s="214"/>
      <c r="AQ68" s="214"/>
      <c r="AR68" s="214"/>
      <c r="AS68" s="214">
        <v>103083</v>
      </c>
      <c r="AT68" s="214"/>
      <c r="AU68" s="214"/>
      <c r="AV68" s="214">
        <v>102267</v>
      </c>
      <c r="AW68" s="153"/>
      <c r="AX68" s="214"/>
      <c r="AY68" s="214"/>
      <c r="BA68" s="547">
        <v>123200</v>
      </c>
      <c r="BB68" s="547">
        <v>131133</v>
      </c>
      <c r="BC68" s="547">
        <v>128567</v>
      </c>
      <c r="BD68" s="547">
        <v>132733</v>
      </c>
      <c r="BE68" s="547">
        <v>161800</v>
      </c>
      <c r="BF68" s="547">
        <v>161800</v>
      </c>
      <c r="BG68" s="547">
        <v>153300</v>
      </c>
      <c r="BH68" s="547">
        <v>153800</v>
      </c>
      <c r="BI68" s="547">
        <v>155300</v>
      </c>
      <c r="BJ68" s="547">
        <v>154800</v>
      </c>
      <c r="BK68" s="547">
        <v>166300</v>
      </c>
      <c r="BL68" s="547">
        <v>162300</v>
      </c>
      <c r="BM68" s="547">
        <v>147900</v>
      </c>
      <c r="BN68" s="547">
        <v>144500</v>
      </c>
      <c r="BO68" s="547">
        <v>144500</v>
      </c>
      <c r="BP68" s="547">
        <v>142167</v>
      </c>
      <c r="BQ68" s="547">
        <v>137167</v>
      </c>
      <c r="BR68" s="547">
        <v>133000</v>
      </c>
      <c r="BS68" s="547">
        <v>130000</v>
      </c>
      <c r="BT68" s="547">
        <v>131667</v>
      </c>
      <c r="BU68" s="547">
        <v>125333</v>
      </c>
      <c r="BV68" s="547">
        <v>112467</v>
      </c>
      <c r="BW68" s="547">
        <v>147400</v>
      </c>
      <c r="BX68" s="547">
        <v>144900</v>
      </c>
      <c r="BY68" s="547">
        <v>141400</v>
      </c>
      <c r="BZ68" s="547">
        <v>143400</v>
      </c>
      <c r="CA68" s="547">
        <v>141317</v>
      </c>
      <c r="CB68" s="547" t="s">
        <v>757</v>
      </c>
      <c r="CC68" s="547" t="s">
        <v>758</v>
      </c>
      <c r="CD68" s="547" t="s">
        <v>759</v>
      </c>
      <c r="CE68" s="547" t="s">
        <v>760</v>
      </c>
      <c r="CF68" s="547" t="s">
        <v>761</v>
      </c>
      <c r="CG68" s="547" t="s">
        <v>758</v>
      </c>
      <c r="CH68" s="547">
        <v>159465</v>
      </c>
      <c r="CI68" s="547">
        <v>151836</v>
      </c>
      <c r="CJ68" s="547">
        <v>141398</v>
      </c>
      <c r="CK68" s="547">
        <v>131900</v>
      </c>
      <c r="CL68" s="547">
        <v>104150</v>
      </c>
      <c r="CM68" s="547">
        <v>104150</v>
      </c>
      <c r="CN68" s="547">
        <v>104150</v>
      </c>
      <c r="CO68" s="493">
        <v>104150</v>
      </c>
      <c r="CP68" s="547">
        <v>104267</v>
      </c>
      <c r="CQ68" s="547">
        <v>105933</v>
      </c>
      <c r="CR68" s="547">
        <v>113433</v>
      </c>
      <c r="CS68" s="547">
        <v>123267</v>
      </c>
      <c r="CT68" s="511">
        <v>121600</v>
      </c>
      <c r="CU68" s="511">
        <v>121933</v>
      </c>
      <c r="CV68" s="511">
        <v>124933</v>
      </c>
      <c r="CW68" s="511">
        <v>137433</v>
      </c>
      <c r="CX68" s="552"/>
      <c r="CY68" s="552"/>
      <c r="CZ68" s="552"/>
      <c r="DA68" s="552"/>
      <c r="DB68" s="552"/>
      <c r="DC68" s="214"/>
      <c r="DD68" s="214"/>
      <c r="DE68" s="214"/>
      <c r="DF68" s="214"/>
      <c r="DG68" s="214"/>
      <c r="DH68" s="214"/>
      <c r="DI68" s="214"/>
      <c r="DJ68" s="214"/>
      <c r="DK68" s="214"/>
      <c r="DL68" s="214"/>
      <c r="DM68" s="214"/>
      <c r="DN68" s="214"/>
      <c r="DO68" s="214"/>
      <c r="DP68" s="214"/>
      <c r="DQ68" s="214"/>
      <c r="DR68" s="214"/>
      <c r="DS68" s="214"/>
      <c r="DT68" s="214"/>
      <c r="DU68" s="214"/>
      <c r="DV68" s="214"/>
      <c r="DW68" s="214"/>
      <c r="DX68" s="214"/>
      <c r="DY68" s="214"/>
      <c r="DZ68" s="214"/>
      <c r="EA68" s="214"/>
      <c r="EB68" s="214"/>
      <c r="EC68" s="214"/>
      <c r="ED68" s="214"/>
      <c r="EE68" s="214"/>
      <c r="EF68" s="214"/>
      <c r="EG68" s="214"/>
    </row>
    <row r="69" spans="2:137" s="204" customFormat="1" ht="15">
      <c r="B69" s="227" t="s">
        <v>264</v>
      </c>
      <c r="C69" s="215" t="s">
        <v>449</v>
      </c>
      <c r="D69" s="213" t="s">
        <v>475</v>
      </c>
      <c r="E69" s="214">
        <v>120215</v>
      </c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>
        <v>120620</v>
      </c>
      <c r="Z69" s="214"/>
      <c r="AA69" s="214"/>
      <c r="AB69" s="214"/>
      <c r="AC69" s="214"/>
      <c r="AD69" s="214"/>
      <c r="AE69" s="214">
        <v>185582</v>
      </c>
      <c r="AG69" s="503"/>
      <c r="AI69" s="214"/>
      <c r="AJ69" s="214">
        <v>175225</v>
      </c>
      <c r="AK69" s="214">
        <v>177037</v>
      </c>
      <c r="AM69" s="225">
        <v>177037</v>
      </c>
      <c r="AN69" s="214"/>
      <c r="AO69" s="214"/>
      <c r="AP69" s="214"/>
      <c r="AQ69" s="214"/>
      <c r="AR69" s="214"/>
      <c r="AS69" s="214">
        <v>179161</v>
      </c>
      <c r="AT69" s="214"/>
      <c r="AU69" s="214"/>
      <c r="AV69" s="214">
        <v>201855</v>
      </c>
      <c r="AW69" s="153"/>
      <c r="AX69" s="214"/>
      <c r="AY69" s="214"/>
      <c r="BA69" s="547">
        <v>253217</v>
      </c>
      <c r="BB69" s="547">
        <v>265322</v>
      </c>
      <c r="BC69" s="547">
        <v>267517</v>
      </c>
      <c r="BD69" s="547">
        <v>335829</v>
      </c>
      <c r="BE69" s="547">
        <v>409628</v>
      </c>
      <c r="BF69" s="547">
        <v>374811</v>
      </c>
      <c r="BG69" s="547">
        <v>404717</v>
      </c>
      <c r="BH69" s="547">
        <v>404230</v>
      </c>
      <c r="BI69" s="547">
        <v>395943</v>
      </c>
      <c r="BJ69" s="547">
        <v>385046</v>
      </c>
      <c r="BK69" s="547">
        <v>356811</v>
      </c>
      <c r="BL69" s="547">
        <v>337991</v>
      </c>
      <c r="BM69" s="547">
        <v>287323</v>
      </c>
      <c r="BN69" s="547">
        <v>279653</v>
      </c>
      <c r="BO69" s="547">
        <v>315666</v>
      </c>
      <c r="BP69" s="547">
        <v>361752</v>
      </c>
      <c r="BQ69" s="547">
        <v>346886</v>
      </c>
      <c r="BR69" s="547">
        <v>337667</v>
      </c>
      <c r="BS69" s="547">
        <v>356255</v>
      </c>
      <c r="BT69" s="547">
        <v>340050</v>
      </c>
      <c r="BU69" s="547">
        <v>341598</v>
      </c>
      <c r="BV69" s="547">
        <v>350128</v>
      </c>
      <c r="BW69" s="547">
        <v>299451</v>
      </c>
      <c r="BX69" s="547">
        <v>283695</v>
      </c>
      <c r="BY69" s="547">
        <v>302578</v>
      </c>
      <c r="BZ69" s="547">
        <v>340650</v>
      </c>
      <c r="CA69" s="547">
        <v>384365</v>
      </c>
      <c r="CB69" s="547" t="s">
        <v>750</v>
      </c>
      <c r="CC69" s="547" t="s">
        <v>763</v>
      </c>
      <c r="CD69" s="547" t="s">
        <v>751</v>
      </c>
      <c r="CE69" s="547" t="s">
        <v>752</v>
      </c>
      <c r="CF69" s="547" t="s">
        <v>753</v>
      </c>
      <c r="CG69" s="547" t="s">
        <v>754</v>
      </c>
      <c r="CH69" s="547" t="s">
        <v>755</v>
      </c>
      <c r="CI69" s="547">
        <v>254789</v>
      </c>
      <c r="CJ69" s="547">
        <f>CJ42</f>
        <v>201489</v>
      </c>
      <c r="CK69" s="547">
        <v>185521</v>
      </c>
      <c r="CL69" s="547">
        <v>192169</v>
      </c>
      <c r="CM69" s="547">
        <v>222863</v>
      </c>
      <c r="CN69" s="547">
        <v>254794</v>
      </c>
      <c r="CO69" s="493">
        <v>255759</v>
      </c>
      <c r="CP69" s="547">
        <v>274252</v>
      </c>
      <c r="CQ69" s="547">
        <v>276648</v>
      </c>
      <c r="CR69" s="547">
        <v>335659</v>
      </c>
      <c r="CS69" s="547">
        <v>337892</v>
      </c>
      <c r="CT69" s="511">
        <v>330450</v>
      </c>
      <c r="CU69" s="511">
        <v>399607</v>
      </c>
      <c r="CV69" s="511">
        <v>361737</v>
      </c>
      <c r="CW69" s="511">
        <v>377834</v>
      </c>
      <c r="CX69" s="552"/>
      <c r="CY69" s="552"/>
      <c r="CZ69" s="552"/>
      <c r="DA69" s="552"/>
      <c r="DB69" s="552"/>
      <c r="DC69" s="214"/>
      <c r="DD69" s="214"/>
      <c r="DE69" s="214"/>
      <c r="DF69" s="214"/>
      <c r="DG69" s="214"/>
      <c r="DH69" s="214"/>
      <c r="DI69" s="214"/>
      <c r="DJ69" s="214"/>
      <c r="DK69" s="214"/>
      <c r="DL69" s="214"/>
      <c r="DM69" s="214"/>
      <c r="DN69" s="214"/>
      <c r="DO69" s="214"/>
      <c r="DP69" s="214"/>
      <c r="DQ69" s="214"/>
      <c r="DR69" s="214"/>
      <c r="DS69" s="214"/>
      <c r="DT69" s="214"/>
      <c r="DU69" s="214"/>
      <c r="DV69" s="214"/>
      <c r="DW69" s="214"/>
      <c r="DX69" s="214"/>
      <c r="DY69" s="214"/>
      <c r="DZ69" s="214"/>
      <c r="EA69" s="214"/>
      <c r="EB69" s="214"/>
      <c r="EC69" s="214"/>
      <c r="ED69" s="214"/>
      <c r="EE69" s="214"/>
      <c r="EF69" s="214"/>
      <c r="EG69" s="214"/>
    </row>
    <row r="70" spans="2:137" s="204" customFormat="1" ht="12.75">
      <c r="B70" s="227" t="s">
        <v>270</v>
      </c>
      <c r="C70" s="215" t="s">
        <v>479</v>
      </c>
      <c r="E70" s="214">
        <v>0</v>
      </c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>
        <v>0</v>
      </c>
      <c r="Z70" s="214"/>
      <c r="AA70" s="214"/>
      <c r="AB70" s="214"/>
      <c r="AC70" s="214"/>
      <c r="AD70" s="214"/>
      <c r="AE70" s="214">
        <v>0</v>
      </c>
      <c r="AG70" s="500"/>
      <c r="AI70" s="214"/>
      <c r="AJ70" s="214">
        <v>0</v>
      </c>
      <c r="AK70" s="214">
        <v>0</v>
      </c>
      <c r="AM70" s="225">
        <v>0</v>
      </c>
      <c r="AN70" s="214"/>
      <c r="AO70" s="214"/>
      <c r="AP70" s="214"/>
      <c r="AQ70" s="214"/>
      <c r="AR70" s="214"/>
      <c r="AS70" s="214">
        <v>0</v>
      </c>
      <c r="AT70" s="214"/>
      <c r="AU70" s="214"/>
      <c r="AV70" s="214">
        <v>0</v>
      </c>
      <c r="AW70" s="153"/>
      <c r="AX70" s="214"/>
      <c r="AY70" s="214"/>
      <c r="BA70" s="491">
        <v>0</v>
      </c>
      <c r="BB70" s="491">
        <v>0</v>
      </c>
      <c r="BC70" s="491">
        <v>0</v>
      </c>
      <c r="BD70" s="491">
        <v>0</v>
      </c>
      <c r="BE70" s="491">
        <v>0</v>
      </c>
      <c r="BF70" s="491">
        <v>0</v>
      </c>
      <c r="BG70" s="491">
        <v>0</v>
      </c>
      <c r="BH70" s="491">
        <v>0</v>
      </c>
      <c r="BI70" s="491">
        <v>0</v>
      </c>
      <c r="BJ70" s="491">
        <v>0</v>
      </c>
      <c r="BK70" s="491">
        <v>0</v>
      </c>
      <c r="BL70" s="491">
        <v>0</v>
      </c>
      <c r="BM70" s="491">
        <v>0</v>
      </c>
      <c r="BN70" s="491">
        <v>0</v>
      </c>
      <c r="BO70" s="491">
        <v>0</v>
      </c>
      <c r="BP70" s="491">
        <v>0</v>
      </c>
      <c r="BQ70" s="491">
        <v>0</v>
      </c>
      <c r="BR70" s="491">
        <v>0</v>
      </c>
      <c r="BS70" s="491">
        <v>0</v>
      </c>
      <c r="BT70" s="491">
        <v>0</v>
      </c>
      <c r="BU70" s="491">
        <v>0</v>
      </c>
      <c r="BV70" s="491">
        <v>0</v>
      </c>
      <c r="BW70" s="491">
        <v>0</v>
      </c>
      <c r="BX70" s="491">
        <v>0</v>
      </c>
      <c r="BY70" s="491">
        <v>0</v>
      </c>
      <c r="BZ70" s="491">
        <v>0</v>
      </c>
      <c r="CA70" s="491">
        <v>0</v>
      </c>
      <c r="CB70" s="492">
        <v>0</v>
      </c>
      <c r="CC70" s="492">
        <v>0</v>
      </c>
      <c r="CD70" s="492">
        <v>0</v>
      </c>
      <c r="CE70" s="492">
        <v>0</v>
      </c>
      <c r="CF70" s="492">
        <v>0</v>
      </c>
      <c r="CG70" s="492">
        <v>0</v>
      </c>
      <c r="CH70" s="492">
        <v>0</v>
      </c>
      <c r="CI70" s="492">
        <v>0</v>
      </c>
      <c r="CJ70" s="492">
        <v>0</v>
      </c>
      <c r="CK70" s="491">
        <v>0</v>
      </c>
      <c r="CL70" s="491">
        <v>0</v>
      </c>
      <c r="CM70" s="491">
        <v>0</v>
      </c>
      <c r="CN70" s="491">
        <v>0</v>
      </c>
      <c r="CO70" s="491">
        <v>0</v>
      </c>
      <c r="CP70" s="491">
        <v>0</v>
      </c>
      <c r="CQ70" s="491">
        <v>0</v>
      </c>
      <c r="CR70" s="491">
        <v>0</v>
      </c>
      <c r="CS70" s="491">
        <v>0</v>
      </c>
      <c r="CT70" s="491"/>
      <c r="CU70" s="491"/>
      <c r="CV70" s="491"/>
      <c r="CW70" s="491"/>
      <c r="CX70" s="214"/>
      <c r="CY70" s="214"/>
      <c r="CZ70" s="214"/>
      <c r="DA70" s="214"/>
      <c r="DB70" s="214"/>
      <c r="DC70" s="214"/>
      <c r="DD70" s="214"/>
      <c r="DE70" s="214"/>
      <c r="DF70" s="214"/>
      <c r="DG70" s="214"/>
      <c r="DH70" s="214"/>
      <c r="DI70" s="214"/>
      <c r="DJ70" s="214"/>
      <c r="DK70" s="214"/>
      <c r="DL70" s="214"/>
      <c r="DM70" s="214"/>
      <c r="DN70" s="214"/>
      <c r="DO70" s="214"/>
      <c r="DP70" s="214"/>
      <c r="DQ70" s="214"/>
      <c r="DR70" s="214"/>
      <c r="DS70" s="214"/>
      <c r="DT70" s="214"/>
      <c r="DU70" s="214"/>
      <c r="DV70" s="214"/>
      <c r="DW70" s="214"/>
      <c r="DX70" s="214"/>
      <c r="DY70" s="214"/>
      <c r="DZ70" s="214"/>
      <c r="EA70" s="214"/>
      <c r="EB70" s="214"/>
      <c r="EC70" s="214"/>
      <c r="ED70" s="214"/>
      <c r="EE70" s="214"/>
      <c r="EF70" s="214"/>
      <c r="EG70" s="214"/>
    </row>
    <row r="71" spans="2:137" s="204" customFormat="1" ht="33.75" customHeight="1">
      <c r="B71" s="227" t="s">
        <v>272</v>
      </c>
      <c r="C71" s="215" t="s">
        <v>480</v>
      </c>
      <c r="E71" s="214">
        <v>0</v>
      </c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>
        <v>0</v>
      </c>
      <c r="Z71" s="214"/>
      <c r="AA71" s="214"/>
      <c r="AB71" s="214"/>
      <c r="AC71" s="214"/>
      <c r="AD71" s="214"/>
      <c r="AE71" s="214">
        <v>0</v>
      </c>
      <c r="AG71" s="500"/>
      <c r="AI71" s="214"/>
      <c r="AJ71" s="214">
        <v>0</v>
      </c>
      <c r="AK71" s="214">
        <v>0</v>
      </c>
      <c r="AM71" s="225">
        <v>0</v>
      </c>
      <c r="AN71" s="214"/>
      <c r="AO71" s="214"/>
      <c r="AP71" s="214"/>
      <c r="AQ71" s="214"/>
      <c r="AR71" s="214"/>
      <c r="AS71" s="214">
        <v>0</v>
      </c>
      <c r="AT71" s="214"/>
      <c r="AU71" s="214"/>
      <c r="AV71" s="214">
        <v>0</v>
      </c>
      <c r="AW71" s="153"/>
      <c r="AX71" s="214"/>
      <c r="AY71" s="214"/>
      <c r="BA71" s="491">
        <v>0</v>
      </c>
      <c r="BB71" s="491">
        <v>0</v>
      </c>
      <c r="BC71" s="491">
        <v>0</v>
      </c>
      <c r="BD71" s="491">
        <v>0</v>
      </c>
      <c r="BE71" s="491">
        <v>0</v>
      </c>
      <c r="BF71" s="491">
        <v>0</v>
      </c>
      <c r="BG71" s="491">
        <v>0</v>
      </c>
      <c r="BH71" s="491">
        <v>0</v>
      </c>
      <c r="BI71" s="491">
        <v>0</v>
      </c>
      <c r="BJ71" s="491">
        <v>0</v>
      </c>
      <c r="BK71" s="491">
        <v>0</v>
      </c>
      <c r="BL71" s="491">
        <v>0</v>
      </c>
      <c r="BM71" s="491">
        <v>0</v>
      </c>
      <c r="BN71" s="491">
        <v>0</v>
      </c>
      <c r="BO71" s="491">
        <v>0</v>
      </c>
      <c r="BP71" s="491">
        <v>0</v>
      </c>
      <c r="BQ71" s="491">
        <v>0</v>
      </c>
      <c r="BR71" s="491">
        <v>0</v>
      </c>
      <c r="BS71" s="491">
        <v>0</v>
      </c>
      <c r="BT71" s="491">
        <v>0</v>
      </c>
      <c r="BU71" s="491">
        <v>0</v>
      </c>
      <c r="BV71" s="491">
        <v>0</v>
      </c>
      <c r="BW71" s="491">
        <v>0</v>
      </c>
      <c r="BX71" s="491">
        <v>0</v>
      </c>
      <c r="BY71" s="491">
        <v>0</v>
      </c>
      <c r="BZ71" s="491">
        <v>0</v>
      </c>
      <c r="CA71" s="491">
        <v>0</v>
      </c>
      <c r="CB71" s="492">
        <v>0</v>
      </c>
      <c r="CC71" s="492">
        <v>0</v>
      </c>
      <c r="CD71" s="492">
        <v>0</v>
      </c>
      <c r="CE71" s="492">
        <v>0</v>
      </c>
      <c r="CF71" s="492">
        <v>0</v>
      </c>
      <c r="CG71" s="492">
        <v>0</v>
      </c>
      <c r="CH71" s="492">
        <v>0</v>
      </c>
      <c r="CI71" s="492">
        <v>478.9</v>
      </c>
      <c r="CJ71" s="492">
        <v>478.9</v>
      </c>
      <c r="CK71" s="491">
        <v>482.3</v>
      </c>
      <c r="CL71" s="491">
        <v>451.1</v>
      </c>
      <c r="CM71" s="491">
        <v>452.2</v>
      </c>
      <c r="CN71" s="491">
        <v>452.2</v>
      </c>
      <c r="CO71" s="491">
        <v>452.2</v>
      </c>
      <c r="CP71" s="491">
        <v>452.2</v>
      </c>
      <c r="CQ71" s="491">
        <v>481.4</v>
      </c>
      <c r="CR71" s="491">
        <v>481.4</v>
      </c>
      <c r="CS71" s="491">
        <v>481.4</v>
      </c>
      <c r="CT71" s="483">
        <v>481.4</v>
      </c>
      <c r="CU71" s="485">
        <v>481.4</v>
      </c>
      <c r="CV71" s="483">
        <v>481.4</v>
      </c>
      <c r="CW71" s="490"/>
      <c r="CX71" s="214"/>
      <c r="CY71" s="214"/>
      <c r="CZ71" s="214"/>
      <c r="DA71" s="214"/>
      <c r="DB71" s="214"/>
      <c r="DC71" s="214"/>
      <c r="DD71" s="214"/>
      <c r="DE71" s="214"/>
      <c r="DF71" s="214"/>
      <c r="DG71" s="214"/>
      <c r="DH71" s="214"/>
      <c r="DI71" s="214"/>
      <c r="DJ71" s="214"/>
      <c r="DK71" s="214"/>
      <c r="DL71" s="214"/>
      <c r="DM71" s="214"/>
      <c r="DN71" s="214"/>
      <c r="DO71" s="214"/>
      <c r="DP71" s="214"/>
      <c r="DQ71" s="214"/>
      <c r="DR71" s="214"/>
      <c r="DS71" s="214"/>
      <c r="DT71" s="214"/>
      <c r="DU71" s="214"/>
      <c r="DV71" s="214"/>
      <c r="DW71" s="214"/>
      <c r="DX71" s="214"/>
      <c r="DY71" s="214"/>
      <c r="DZ71" s="214"/>
      <c r="EA71" s="214"/>
      <c r="EB71" s="214"/>
      <c r="EC71" s="214"/>
      <c r="ED71" s="214"/>
      <c r="EE71" s="214"/>
      <c r="EF71" s="214"/>
      <c r="EG71" s="214"/>
    </row>
    <row r="72" spans="2:137" s="204" customFormat="1" ht="38.25">
      <c r="B72" s="227" t="s">
        <v>287</v>
      </c>
      <c r="C72" s="215" t="s">
        <v>481</v>
      </c>
      <c r="D72" s="213" t="s">
        <v>451</v>
      </c>
      <c r="E72" s="214">
        <f>476*E78</f>
        <v>111.95519999999999</v>
      </c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>
        <f>499*E78</f>
        <v>117.3648</v>
      </c>
      <c r="Z72" s="214"/>
      <c r="AA72" s="214"/>
      <c r="AB72" s="214"/>
      <c r="AC72" s="214">
        <v>0</v>
      </c>
      <c r="AD72" s="214">
        <v>0</v>
      </c>
      <c r="AE72" s="214">
        <v>118.54079999999999</v>
      </c>
      <c r="AF72" s="214">
        <v>0</v>
      </c>
      <c r="AG72" s="501"/>
      <c r="AH72" s="214">
        <v>0</v>
      </c>
      <c r="AI72" s="214">
        <v>121.5984</v>
      </c>
      <c r="AJ72" s="214">
        <v>122.7744</v>
      </c>
      <c r="AK72" s="214">
        <v>123.00959999999999</v>
      </c>
      <c r="AM72" s="214">
        <v>123.7152</v>
      </c>
      <c r="AN72" s="214">
        <v>0</v>
      </c>
      <c r="AO72" s="214">
        <v>123.7152</v>
      </c>
      <c r="AP72" s="214">
        <v>0</v>
      </c>
      <c r="AQ72" s="214">
        <v>0</v>
      </c>
      <c r="AR72" s="214">
        <v>0</v>
      </c>
      <c r="AS72" s="214">
        <v>123.9504</v>
      </c>
      <c r="AT72" s="214">
        <v>0</v>
      </c>
      <c r="AU72" s="214">
        <v>0</v>
      </c>
      <c r="AV72" s="214">
        <v>127.008</v>
      </c>
      <c r="AW72" s="214">
        <v>127.4784</v>
      </c>
      <c r="AX72" s="214">
        <v>0</v>
      </c>
      <c r="AY72" s="214">
        <v>0</v>
      </c>
      <c r="AZ72" s="214">
        <v>0</v>
      </c>
      <c r="BA72" s="491">
        <v>130.0656</v>
      </c>
      <c r="BB72" s="491">
        <v>129.1248</v>
      </c>
      <c r="BC72" s="491">
        <v>129.5952</v>
      </c>
      <c r="BD72" s="491">
        <v>130.7712</v>
      </c>
      <c r="BE72" s="491">
        <v>130.7712</v>
      </c>
      <c r="BF72" s="491">
        <v>130.7712</v>
      </c>
      <c r="BG72" s="491">
        <v>131.712</v>
      </c>
      <c r="BH72" s="491">
        <v>133.8288</v>
      </c>
      <c r="BI72" s="491">
        <v>135.0048</v>
      </c>
      <c r="BJ72" s="491">
        <v>135.0048</v>
      </c>
      <c r="BK72" s="491">
        <v>136.1808</v>
      </c>
      <c r="BL72" s="491">
        <v>138.2976</v>
      </c>
      <c r="BM72" s="491">
        <v>138.299952</v>
      </c>
      <c r="BN72" s="491">
        <v>138.299952</v>
      </c>
      <c r="BO72" s="491">
        <v>138.299952</v>
      </c>
      <c r="BP72" s="491">
        <v>139.388928</v>
      </c>
      <c r="BQ72" s="491">
        <v>138.299952</v>
      </c>
      <c r="BR72" s="491">
        <v>139.388928</v>
      </c>
      <c r="BS72" s="491">
        <v>132.0092928</v>
      </c>
      <c r="BT72" s="491">
        <v>133.0093632</v>
      </c>
      <c r="BU72" s="491">
        <v>133.0093632</v>
      </c>
      <c r="BV72" s="491">
        <v>144.8832</v>
      </c>
      <c r="BW72" s="491">
        <v>144.83380799999998</v>
      </c>
      <c r="BX72" s="491">
        <v>145.92278399999998</v>
      </c>
      <c r="BY72" s="491">
        <v>145.92278399999998</v>
      </c>
      <c r="BZ72" s="491">
        <v>145.92278399999998</v>
      </c>
      <c r="CA72" s="491">
        <v>138.0097152</v>
      </c>
      <c r="CB72" s="491">
        <v>147</v>
      </c>
      <c r="CC72" s="491">
        <v>149.189712</v>
      </c>
      <c r="CD72" s="491">
        <v>150.278688</v>
      </c>
      <c r="CE72" s="491">
        <v>151.367664</v>
      </c>
      <c r="CF72" s="491">
        <v>152.45664</v>
      </c>
      <c r="CG72" s="491">
        <v>147.2479008</v>
      </c>
      <c r="CH72" s="491">
        <v>149.307312</v>
      </c>
      <c r="CI72" s="491">
        <v>150.3370176</v>
      </c>
      <c r="CJ72" s="491">
        <v>150.3370176</v>
      </c>
      <c r="CK72" s="491">
        <v>147.00925984251964</v>
      </c>
      <c r="CL72" s="483">
        <v>148</v>
      </c>
      <c r="CM72" s="483">
        <v>148</v>
      </c>
      <c r="CN72" s="483">
        <v>150.64</v>
      </c>
      <c r="CO72" s="483">
        <v>151</v>
      </c>
      <c r="CP72" s="483">
        <v>153</v>
      </c>
      <c r="CQ72" s="483">
        <v>160</v>
      </c>
      <c r="CR72" s="483">
        <v>162</v>
      </c>
      <c r="CS72" s="483">
        <v>163</v>
      </c>
      <c r="CT72" s="483">
        <v>165</v>
      </c>
      <c r="CU72" s="483">
        <v>168</v>
      </c>
      <c r="CV72" s="512">
        <v>168</v>
      </c>
      <c r="CW72" s="515"/>
      <c r="CX72" s="214"/>
      <c r="CY72" s="214"/>
      <c r="CZ72" s="214"/>
      <c r="DA72" s="214"/>
      <c r="DB72" s="214"/>
      <c r="DC72" s="214"/>
      <c r="DD72" s="214"/>
      <c r="DE72" s="214"/>
      <c r="DF72" s="214"/>
      <c r="DG72" s="214"/>
      <c r="DH72" s="214"/>
      <c r="DI72" s="214"/>
      <c r="DJ72" s="214"/>
      <c r="DK72" s="214"/>
      <c r="DL72" s="214"/>
      <c r="DM72" s="214"/>
      <c r="DN72" s="214"/>
      <c r="DO72" s="214"/>
      <c r="DP72" s="214"/>
      <c r="DQ72" s="214"/>
      <c r="DR72" s="214"/>
      <c r="DS72" s="214"/>
      <c r="DT72" s="214"/>
      <c r="DU72" s="214"/>
      <c r="DV72" s="214"/>
      <c r="DW72" s="214"/>
      <c r="DX72" s="214"/>
      <c r="DY72" s="214"/>
      <c r="DZ72" s="214"/>
      <c r="EA72" s="214"/>
      <c r="EB72" s="214"/>
      <c r="EC72" s="214"/>
      <c r="ED72" s="214"/>
      <c r="EE72" s="214"/>
      <c r="EF72" s="214"/>
      <c r="EG72" s="214"/>
    </row>
    <row r="73" spans="2:137" s="204" customFormat="1" ht="25.5">
      <c r="B73" s="227" t="s">
        <v>289</v>
      </c>
      <c r="C73" s="215" t="s">
        <v>482</v>
      </c>
      <c r="D73" s="213" t="s">
        <v>451</v>
      </c>
      <c r="E73" s="214">
        <v>258.3</v>
      </c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>
        <v>258.3</v>
      </c>
      <c r="Z73" s="214"/>
      <c r="AA73" s="214"/>
      <c r="AB73" s="214"/>
      <c r="AC73" s="214"/>
      <c r="AD73" s="214"/>
      <c r="AE73" s="214">
        <v>258.3</v>
      </c>
      <c r="AG73" s="498"/>
      <c r="AI73" s="214"/>
      <c r="AJ73" s="214">
        <v>191</v>
      </c>
      <c r="AK73" s="214">
        <v>258.3</v>
      </c>
      <c r="AM73" s="225">
        <v>258.3</v>
      </c>
      <c r="AN73" s="214"/>
      <c r="AO73" s="214"/>
      <c r="AP73" s="214"/>
      <c r="AQ73" s="214"/>
      <c r="AR73" s="214"/>
      <c r="AS73" s="214">
        <v>258.3</v>
      </c>
      <c r="AT73" s="214"/>
      <c r="AU73" s="214"/>
      <c r="AV73" s="214">
        <v>186.9</v>
      </c>
      <c r="AW73" s="153"/>
      <c r="AX73" s="214"/>
      <c r="AY73" s="214"/>
      <c r="BA73" s="491">
        <v>169.9</v>
      </c>
      <c r="BB73" s="491">
        <v>256.9</v>
      </c>
      <c r="BC73" s="491">
        <v>233.4</v>
      </c>
      <c r="BD73" s="491">
        <v>191</v>
      </c>
      <c r="BE73" s="491">
        <v>226.2</v>
      </c>
      <c r="BF73" s="491">
        <v>243.3</v>
      </c>
      <c r="BG73" s="491">
        <v>243.9</v>
      </c>
      <c r="BH73" s="491">
        <v>243.4</v>
      </c>
      <c r="BI73" s="491">
        <v>250.8</v>
      </c>
      <c r="BJ73" s="491">
        <v>253.5</v>
      </c>
      <c r="BK73" s="491">
        <v>254.9</v>
      </c>
      <c r="BL73" s="491">
        <v>258.9</v>
      </c>
      <c r="BM73" s="491">
        <v>259.3</v>
      </c>
      <c r="BN73" s="491">
        <v>259.2</v>
      </c>
      <c r="BO73" s="491">
        <v>259.9</v>
      </c>
      <c r="BP73" s="491">
        <v>260.1</v>
      </c>
      <c r="BQ73" s="491">
        <v>261.2</v>
      </c>
      <c r="BR73" s="491">
        <v>266.2</v>
      </c>
      <c r="BS73" s="491">
        <v>267.2</v>
      </c>
      <c r="BT73" s="491">
        <v>268.7</v>
      </c>
      <c r="BU73" s="491">
        <v>268.3</v>
      </c>
      <c r="BV73" s="491">
        <v>217.22</v>
      </c>
      <c r="BW73" s="491">
        <v>276.7</v>
      </c>
      <c r="BX73" s="491">
        <v>277.3</v>
      </c>
      <c r="BY73" s="491">
        <v>277.9</v>
      </c>
      <c r="BZ73" s="491">
        <v>280.13</v>
      </c>
      <c r="CA73" s="491">
        <v>280.6</v>
      </c>
      <c r="CB73" s="492">
        <v>280.6</v>
      </c>
      <c r="CC73" s="492">
        <v>287.4</v>
      </c>
      <c r="CD73" s="492">
        <v>357.1</v>
      </c>
      <c r="CE73" s="492">
        <v>354.6</v>
      </c>
      <c r="CF73" s="492">
        <v>357.9</v>
      </c>
      <c r="CG73" s="492">
        <v>342.5</v>
      </c>
      <c r="CH73" s="492">
        <v>337.9</v>
      </c>
      <c r="CI73" s="492">
        <v>335.2</v>
      </c>
      <c r="CJ73" s="492">
        <v>346.1</v>
      </c>
      <c r="CK73" s="491">
        <v>330.6</v>
      </c>
      <c r="CL73" s="513">
        <v>322.7</v>
      </c>
      <c r="CM73" s="513">
        <v>319.1</v>
      </c>
      <c r="CN73" s="513">
        <v>286.1</v>
      </c>
      <c r="CO73" s="513">
        <v>289</v>
      </c>
      <c r="CP73" s="513">
        <v>286</v>
      </c>
      <c r="CQ73" s="513">
        <v>286.2</v>
      </c>
      <c r="CR73" s="513">
        <v>286.7</v>
      </c>
      <c r="CS73" s="513">
        <v>286.4</v>
      </c>
      <c r="CT73" s="483">
        <v>296.4</v>
      </c>
      <c r="CU73" s="483">
        <v>288.1</v>
      </c>
      <c r="CV73" s="483">
        <v>291.4</v>
      </c>
      <c r="CW73" s="483">
        <v>291.3</v>
      </c>
      <c r="CX73" s="214"/>
      <c r="CY73" s="214"/>
      <c r="CZ73" s="214"/>
      <c r="DA73" s="214"/>
      <c r="DB73" s="214"/>
      <c r="DC73" s="214"/>
      <c r="DD73" s="214"/>
      <c r="DE73" s="214"/>
      <c r="DF73" s="214"/>
      <c r="DG73" s="214"/>
      <c r="DH73" s="214"/>
      <c r="DI73" s="214"/>
      <c r="DJ73" s="214"/>
      <c r="DK73" s="214"/>
      <c r="DL73" s="214"/>
      <c r="DM73" s="214"/>
      <c r="DN73" s="214"/>
      <c r="DO73" s="214"/>
      <c r="DP73" s="214"/>
      <c r="DQ73" s="214"/>
      <c r="DR73" s="214"/>
      <c r="DS73" s="214"/>
      <c r="DT73" s="214"/>
      <c r="DU73" s="214"/>
      <c r="DV73" s="214"/>
      <c r="DW73" s="214"/>
      <c r="DX73" s="214"/>
      <c r="DY73" s="214"/>
      <c r="DZ73" s="214"/>
      <c r="EA73" s="214"/>
      <c r="EB73" s="214"/>
      <c r="EC73" s="214"/>
      <c r="ED73" s="214"/>
      <c r="EE73" s="214"/>
      <c r="EF73" s="214"/>
      <c r="EG73" s="214"/>
    </row>
    <row r="74" spans="2:137" s="204" customFormat="1" ht="26.25" customHeight="1">
      <c r="B74" s="227" t="s">
        <v>443</v>
      </c>
      <c r="C74" s="215" t="s">
        <v>483</v>
      </c>
      <c r="D74" s="213" t="s">
        <v>451</v>
      </c>
      <c r="E74" s="214">
        <v>191</v>
      </c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>
        <v>191</v>
      </c>
      <c r="Z74" s="214"/>
      <c r="AA74" s="214"/>
      <c r="AB74" s="214"/>
      <c r="AC74" s="214"/>
      <c r="AD74" s="214"/>
      <c r="AE74" s="214">
        <v>191</v>
      </c>
      <c r="AG74" s="498"/>
      <c r="AI74" s="214"/>
      <c r="AJ74" s="214">
        <v>213</v>
      </c>
      <c r="AK74" s="214">
        <v>191</v>
      </c>
      <c r="AM74" s="225">
        <v>191</v>
      </c>
      <c r="AN74" s="214"/>
      <c r="AO74" s="214"/>
      <c r="AP74" s="214"/>
      <c r="AQ74" s="214"/>
      <c r="AR74" s="214"/>
      <c r="AS74" s="214">
        <v>191.1</v>
      </c>
      <c r="AT74" s="214"/>
      <c r="AU74" s="214"/>
      <c r="AV74" s="214">
        <v>190.4</v>
      </c>
      <c r="AW74" s="153"/>
      <c r="AX74" s="214"/>
      <c r="AY74" s="214"/>
      <c r="BA74" s="491">
        <v>186.2</v>
      </c>
      <c r="BB74" s="491">
        <v>188.88</v>
      </c>
      <c r="BC74" s="491">
        <v>190.6</v>
      </c>
      <c r="BD74" s="491">
        <v>191.2</v>
      </c>
      <c r="BE74" s="491">
        <v>190.6</v>
      </c>
      <c r="BF74" s="491">
        <v>190.6</v>
      </c>
      <c r="BG74" s="491">
        <v>190.6</v>
      </c>
      <c r="BH74" s="491">
        <v>190.6</v>
      </c>
      <c r="BI74" s="491">
        <v>190.6</v>
      </c>
      <c r="BJ74" s="491">
        <v>190.6</v>
      </c>
      <c r="BK74" s="491">
        <v>190.6</v>
      </c>
      <c r="BL74" s="491">
        <v>190.6</v>
      </c>
      <c r="BM74" s="491">
        <v>190.6</v>
      </c>
      <c r="BN74" s="491">
        <v>190.6</v>
      </c>
      <c r="BO74" s="491">
        <v>190.6</v>
      </c>
      <c r="BP74" s="491">
        <v>190.6</v>
      </c>
      <c r="BQ74" s="491">
        <v>190.6</v>
      </c>
      <c r="BR74" s="491">
        <v>190.6</v>
      </c>
      <c r="BS74" s="491">
        <v>190.6</v>
      </c>
      <c r="BT74" s="491">
        <v>190.6</v>
      </c>
      <c r="BU74" s="491">
        <v>190.6</v>
      </c>
      <c r="BV74" s="491">
        <v>211.7</v>
      </c>
      <c r="BW74" s="491">
        <v>211.7</v>
      </c>
      <c r="BX74" s="491">
        <v>213.5</v>
      </c>
      <c r="BY74" s="491">
        <v>214.3</v>
      </c>
      <c r="BZ74" s="491">
        <v>216.8</v>
      </c>
      <c r="CA74" s="491">
        <v>219.4</v>
      </c>
      <c r="CB74" s="492">
        <v>219.4</v>
      </c>
      <c r="CC74" s="492">
        <v>219.4</v>
      </c>
      <c r="CD74" s="492">
        <v>219.4</v>
      </c>
      <c r="CE74" s="492">
        <v>220.16</v>
      </c>
      <c r="CF74" s="492">
        <v>220.24</v>
      </c>
      <c r="CG74" s="492">
        <v>220.78</v>
      </c>
      <c r="CH74" s="492">
        <v>220.86</v>
      </c>
      <c r="CI74" s="492">
        <v>223.1</v>
      </c>
      <c r="CJ74" s="492">
        <v>223.1</v>
      </c>
      <c r="CK74" s="491">
        <v>223.1</v>
      </c>
      <c r="CL74" s="513">
        <v>224</v>
      </c>
      <c r="CM74" s="513">
        <v>224</v>
      </c>
      <c r="CN74" s="513">
        <v>224</v>
      </c>
      <c r="CO74" s="483">
        <v>227.2</v>
      </c>
      <c r="CP74" s="483">
        <v>227.2</v>
      </c>
      <c r="CQ74" s="483">
        <v>227.2</v>
      </c>
      <c r="CR74" s="483">
        <v>227.2</v>
      </c>
      <c r="CS74" s="483">
        <v>227.2</v>
      </c>
      <c r="CT74" s="483">
        <v>227.2</v>
      </c>
      <c r="CU74" s="514">
        <v>227.2</v>
      </c>
      <c r="CV74" s="483">
        <v>227.2</v>
      </c>
      <c r="CW74" s="487"/>
      <c r="CX74" s="214"/>
      <c r="CY74" s="214"/>
      <c r="CZ74" s="214"/>
      <c r="DA74" s="214"/>
      <c r="DB74" s="214"/>
      <c r="DC74" s="214"/>
      <c r="DD74" s="214"/>
      <c r="DE74" s="214"/>
      <c r="DF74" s="214"/>
      <c r="DG74" s="214"/>
      <c r="DH74" s="214"/>
      <c r="DI74" s="214"/>
      <c r="DJ74" s="214"/>
      <c r="DK74" s="214"/>
      <c r="DL74" s="214"/>
      <c r="DM74" s="214"/>
      <c r="DN74" s="214"/>
      <c r="DO74" s="214"/>
      <c r="DP74" s="214"/>
      <c r="DQ74" s="214"/>
      <c r="DR74" s="214"/>
      <c r="DS74" s="214"/>
      <c r="DT74" s="214"/>
      <c r="DU74" s="214"/>
      <c r="DV74" s="214"/>
      <c r="DW74" s="214"/>
      <c r="DX74" s="214"/>
      <c r="DY74" s="214"/>
      <c r="DZ74" s="214"/>
      <c r="EA74" s="214"/>
      <c r="EB74" s="214"/>
      <c r="EC74" s="214"/>
      <c r="ED74" s="214"/>
      <c r="EE74" s="214"/>
      <c r="EF74" s="214"/>
      <c r="EG74" s="214"/>
    </row>
    <row r="75" spans="2:137" s="204" customFormat="1" ht="21" customHeight="1">
      <c r="B75" s="227" t="s">
        <v>291</v>
      </c>
      <c r="C75" s="215" t="s">
        <v>484</v>
      </c>
      <c r="D75" s="213" t="s">
        <v>451</v>
      </c>
      <c r="E75" s="214">
        <v>163.8</v>
      </c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>
        <v>163.8</v>
      </c>
      <c r="Z75" s="214"/>
      <c r="AA75" s="214"/>
      <c r="AB75" s="214"/>
      <c r="AC75" s="214"/>
      <c r="AD75" s="214"/>
      <c r="AE75" s="214">
        <v>163.8</v>
      </c>
      <c r="AG75" s="504"/>
      <c r="AI75" s="214"/>
      <c r="AJ75" s="214">
        <v>163.8</v>
      </c>
      <c r="AK75" s="214">
        <v>163.8</v>
      </c>
      <c r="AM75" s="225">
        <v>163.8</v>
      </c>
      <c r="AN75" s="214"/>
      <c r="AO75" s="214"/>
      <c r="AP75" s="214"/>
      <c r="AQ75" s="214"/>
      <c r="AR75" s="214"/>
      <c r="AS75" s="214">
        <v>163.8</v>
      </c>
      <c r="AT75" s="214"/>
      <c r="AU75" s="214"/>
      <c r="AV75" s="214">
        <v>162.2</v>
      </c>
      <c r="AW75" s="153"/>
      <c r="AX75" s="214"/>
      <c r="AY75" s="214"/>
      <c r="BA75" s="491">
        <v>191.2</v>
      </c>
      <c r="BB75" s="491">
        <v>191.2</v>
      </c>
      <c r="BC75" s="491">
        <v>191.2</v>
      </c>
      <c r="BD75" s="491">
        <v>191.2</v>
      </c>
      <c r="BE75" s="491">
        <v>191.2</v>
      </c>
      <c r="BF75" s="491">
        <v>191.2</v>
      </c>
      <c r="BG75" s="491">
        <v>191.2</v>
      </c>
      <c r="BH75" s="491">
        <v>191.2</v>
      </c>
      <c r="BI75" s="491">
        <v>191.2</v>
      </c>
      <c r="BJ75" s="491">
        <v>191.2</v>
      </c>
      <c r="BK75" s="491">
        <v>220.2</v>
      </c>
      <c r="BL75" s="491">
        <v>220.2</v>
      </c>
      <c r="BM75" s="491">
        <v>220.2</v>
      </c>
      <c r="BN75" s="491">
        <v>220.2</v>
      </c>
      <c r="BO75" s="491">
        <v>220.2</v>
      </c>
      <c r="BP75" s="491">
        <v>220.2</v>
      </c>
      <c r="BQ75" s="491">
        <v>220.2</v>
      </c>
      <c r="BR75" s="491">
        <v>220.2</v>
      </c>
      <c r="BS75" s="491">
        <v>220.2</v>
      </c>
      <c r="BT75" s="491">
        <v>220.2</v>
      </c>
      <c r="BU75" s="491">
        <v>220.2</v>
      </c>
      <c r="BV75" s="491">
        <v>220.2</v>
      </c>
      <c r="BW75" s="491">
        <v>220.2</v>
      </c>
      <c r="BX75" s="491">
        <v>220.3</v>
      </c>
      <c r="BY75" s="491">
        <v>220.5</v>
      </c>
      <c r="BZ75" s="491">
        <v>220.6</v>
      </c>
      <c r="CA75" s="491">
        <v>220.8</v>
      </c>
      <c r="CB75" s="492">
        <v>220.8</v>
      </c>
      <c r="CC75" s="492">
        <v>220.8</v>
      </c>
      <c r="CD75" s="492">
        <v>220.8</v>
      </c>
      <c r="CE75" s="492">
        <v>220.8</v>
      </c>
      <c r="CF75" s="492">
        <v>220.8</v>
      </c>
      <c r="CG75" s="492">
        <v>220.8</v>
      </c>
      <c r="CH75" s="492">
        <v>220.8</v>
      </c>
      <c r="CI75" s="492">
        <v>220.8</v>
      </c>
      <c r="CJ75" s="492">
        <v>221.4</v>
      </c>
      <c r="CK75" s="491">
        <v>221.4</v>
      </c>
      <c r="CL75" s="483">
        <v>222.7</v>
      </c>
      <c r="CM75" s="483">
        <v>224.5</v>
      </c>
      <c r="CN75" s="483">
        <v>227.7</v>
      </c>
      <c r="CO75" s="483">
        <v>228.1</v>
      </c>
      <c r="CP75" s="483">
        <v>228.6</v>
      </c>
      <c r="CQ75" s="483">
        <v>230.9</v>
      </c>
      <c r="CR75" s="483">
        <v>230.5</v>
      </c>
      <c r="CS75" s="483">
        <v>228.1</v>
      </c>
      <c r="CT75" s="483">
        <v>227.2</v>
      </c>
      <c r="CU75" s="483">
        <v>225.8</v>
      </c>
      <c r="CV75" s="483">
        <v>213.1</v>
      </c>
      <c r="CW75" s="483"/>
      <c r="CX75" s="214"/>
      <c r="CY75" s="214"/>
      <c r="CZ75" s="214"/>
      <c r="DA75" s="214"/>
      <c r="DB75" s="214"/>
      <c r="DC75" s="214"/>
      <c r="DD75" s="214"/>
      <c r="DE75" s="214"/>
      <c r="DF75" s="214"/>
      <c r="DG75" s="214"/>
      <c r="DH75" s="214"/>
      <c r="DI75" s="214"/>
      <c r="DJ75" s="214"/>
      <c r="DK75" s="214"/>
      <c r="DL75" s="214"/>
      <c r="DM75" s="214"/>
      <c r="DN75" s="214"/>
      <c r="DO75" s="214"/>
      <c r="DP75" s="214"/>
      <c r="DQ75" s="214"/>
      <c r="DR75" s="214"/>
      <c r="DS75" s="214"/>
      <c r="DT75" s="214"/>
      <c r="DU75" s="214"/>
      <c r="DV75" s="214"/>
      <c r="DW75" s="214"/>
      <c r="DX75" s="214"/>
      <c r="DY75" s="214"/>
      <c r="DZ75" s="214"/>
      <c r="EA75" s="214"/>
      <c r="EB75" s="214"/>
      <c r="EC75" s="214"/>
      <c r="ED75" s="214"/>
      <c r="EE75" s="214"/>
      <c r="EF75" s="214"/>
      <c r="EG75" s="214"/>
    </row>
    <row r="76" spans="2:137" s="204" customFormat="1" ht="24" customHeight="1">
      <c r="B76" s="227" t="s">
        <v>409</v>
      </c>
      <c r="C76" s="516" t="s">
        <v>485</v>
      </c>
      <c r="D76" s="213" t="s">
        <v>451</v>
      </c>
      <c r="E76" s="214">
        <v>372</v>
      </c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>
        <v>395</v>
      </c>
      <c r="Z76" s="214"/>
      <c r="AA76" s="214"/>
      <c r="AB76" s="214"/>
      <c r="AC76" s="214"/>
      <c r="AD76" s="214"/>
      <c r="AE76" s="214">
        <v>372</v>
      </c>
      <c r="AG76" s="499"/>
      <c r="AI76" s="214"/>
      <c r="AJ76" s="214">
        <v>396.5</v>
      </c>
      <c r="AK76" s="214">
        <v>400</v>
      </c>
      <c r="AM76" s="225">
        <v>400</v>
      </c>
      <c r="AN76" s="214"/>
      <c r="AO76" s="214"/>
      <c r="AP76" s="214"/>
      <c r="AQ76" s="214"/>
      <c r="AR76" s="214"/>
      <c r="AS76" s="214">
        <v>372</v>
      </c>
      <c r="AT76" s="214"/>
      <c r="AU76" s="214"/>
      <c r="AV76" s="214">
        <v>400</v>
      </c>
      <c r="AW76" s="153"/>
      <c r="AX76" s="214"/>
      <c r="AY76" s="214"/>
      <c r="BA76" s="491">
        <v>418</v>
      </c>
      <c r="BB76" s="491">
        <v>418</v>
      </c>
      <c r="BC76" s="491">
        <v>418</v>
      </c>
      <c r="BD76" s="491">
        <v>418</v>
      </c>
      <c r="BE76" s="491">
        <v>418</v>
      </c>
      <c r="BF76" s="491">
        <v>418</v>
      </c>
      <c r="BG76" s="491">
        <v>418</v>
      </c>
      <c r="BH76" s="491">
        <v>418</v>
      </c>
      <c r="BI76" s="491">
        <v>418</v>
      </c>
      <c r="BJ76" s="491">
        <v>418</v>
      </c>
      <c r="BK76" s="491">
        <v>418</v>
      </c>
      <c r="BL76" s="491">
        <v>418</v>
      </c>
      <c r="BM76" s="491">
        <v>418</v>
      </c>
      <c r="BN76" s="491">
        <v>418</v>
      </c>
      <c r="BO76" s="491">
        <v>418</v>
      </c>
      <c r="BP76" s="491">
        <v>418</v>
      </c>
      <c r="BQ76" s="491">
        <v>449.5</v>
      </c>
      <c r="BR76" s="491">
        <v>449.5</v>
      </c>
      <c r="BS76" s="491">
        <v>449.5</v>
      </c>
      <c r="BT76" s="491">
        <v>449.5</v>
      </c>
      <c r="BU76" s="491">
        <v>449.5</v>
      </c>
      <c r="BV76" s="491">
        <v>449.5</v>
      </c>
      <c r="BW76" s="491">
        <v>449.5</v>
      </c>
      <c r="BX76" s="491">
        <v>451.5</v>
      </c>
      <c r="BY76" s="491">
        <v>451.5</v>
      </c>
      <c r="BZ76" s="491">
        <v>451.5</v>
      </c>
      <c r="CA76" s="491">
        <v>465.8</v>
      </c>
      <c r="CB76" s="492">
        <v>465.8</v>
      </c>
      <c r="CC76" s="492">
        <v>465.8</v>
      </c>
      <c r="CD76" s="492">
        <v>465.8</v>
      </c>
      <c r="CE76" s="492">
        <v>465.8</v>
      </c>
      <c r="CF76" s="492">
        <v>478.9</v>
      </c>
      <c r="CG76" s="492">
        <v>478.9</v>
      </c>
      <c r="CH76" s="492">
        <v>478.9</v>
      </c>
      <c r="CI76" s="492">
        <v>478.9</v>
      </c>
      <c r="CJ76" s="492">
        <v>478.9</v>
      </c>
      <c r="CK76" s="491">
        <v>482.3</v>
      </c>
      <c r="CL76" s="513">
        <v>451.1</v>
      </c>
      <c r="CM76" s="513">
        <v>452.2</v>
      </c>
      <c r="CN76" s="513">
        <v>452.2</v>
      </c>
      <c r="CO76" s="513">
        <v>452.2</v>
      </c>
      <c r="CP76" s="513">
        <v>452.2</v>
      </c>
      <c r="CQ76" s="513">
        <v>481.4</v>
      </c>
      <c r="CR76" s="513">
        <v>481.4</v>
      </c>
      <c r="CS76" s="513">
        <v>481.4</v>
      </c>
      <c r="CT76" s="483">
        <v>481.4</v>
      </c>
      <c r="CU76" s="483">
        <v>481.4</v>
      </c>
      <c r="CV76" s="483">
        <v>481.4</v>
      </c>
      <c r="CW76" s="487"/>
      <c r="CX76" s="214"/>
      <c r="CY76" s="214"/>
      <c r="CZ76" s="214"/>
      <c r="DA76" s="214"/>
      <c r="DB76" s="214"/>
      <c r="DC76" s="214"/>
      <c r="DD76" s="214"/>
      <c r="DE76" s="214"/>
      <c r="DF76" s="214"/>
      <c r="DG76" s="214"/>
      <c r="DH76" s="214"/>
      <c r="DI76" s="214"/>
      <c r="DJ76" s="214"/>
      <c r="DK76" s="214"/>
      <c r="DL76" s="214"/>
      <c r="DM76" s="214"/>
      <c r="DN76" s="214"/>
      <c r="DO76" s="214"/>
      <c r="DP76" s="214"/>
      <c r="DQ76" s="214"/>
      <c r="DR76" s="214"/>
      <c r="DS76" s="214"/>
      <c r="DT76" s="214"/>
      <c r="DU76" s="214"/>
      <c r="DV76" s="214"/>
      <c r="DW76" s="214"/>
      <c r="DX76" s="214"/>
      <c r="DY76" s="214"/>
      <c r="DZ76" s="214"/>
      <c r="EA76" s="214"/>
      <c r="EB76" s="214"/>
      <c r="EC76" s="214"/>
      <c r="ED76" s="214"/>
      <c r="EE76" s="214"/>
      <c r="EF76" s="214"/>
      <c r="EG76" s="214"/>
    </row>
    <row r="77" spans="2:53" s="204" customFormat="1" ht="12.75">
      <c r="B77" s="216"/>
      <c r="C77" s="217"/>
      <c r="BA77" s="214"/>
    </row>
    <row r="78" spans="2:100" s="204" customFormat="1" ht="12.75">
      <c r="B78" s="216"/>
      <c r="C78" s="228" t="s">
        <v>486</v>
      </c>
      <c r="E78" s="229">
        <v>0.2352</v>
      </c>
      <c r="BA78" s="214"/>
      <c r="CL78" s="507"/>
      <c r="CM78" s="507"/>
      <c r="CN78" s="507"/>
      <c r="CO78" s="507"/>
      <c r="CP78" s="507"/>
      <c r="CQ78" s="507"/>
      <c r="CR78" s="507"/>
      <c r="CS78" s="507"/>
      <c r="CT78" s="507"/>
      <c r="CU78" s="508"/>
      <c r="CV78" s="507"/>
    </row>
    <row r="80" spans="90:100" ht="12.75">
      <c r="CL80" s="507"/>
      <c r="CM80" s="507"/>
      <c r="CN80" s="507"/>
      <c r="CO80" s="507"/>
      <c r="CP80" s="507"/>
      <c r="CQ80" s="507"/>
      <c r="CR80" s="507"/>
      <c r="CS80" s="507"/>
      <c r="CT80" s="507"/>
      <c r="CU80" s="510"/>
      <c r="CV80" s="507"/>
    </row>
    <row r="82" spans="1:114" ht="18">
      <c r="A82" s="58"/>
      <c r="B82" s="230" t="s">
        <v>487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231"/>
      <c r="AD82" s="231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232"/>
      <c r="AR82" s="10"/>
      <c r="AS82" s="10"/>
      <c r="AT82" s="10"/>
      <c r="AU82" s="10"/>
      <c r="AV82" s="231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</row>
    <row r="83" ht="13.5" thickBot="1"/>
    <row r="84" spans="2:12" ht="21" thickBot="1">
      <c r="B84" s="230" t="s">
        <v>487</v>
      </c>
      <c r="C84" s="10"/>
      <c r="D84" s="233">
        <f>Computation_Sheet!D5</f>
        <v>40148</v>
      </c>
      <c r="E84"/>
      <c r="F84"/>
      <c r="G84"/>
      <c r="H84"/>
      <c r="I84"/>
      <c r="J84"/>
      <c r="K84"/>
      <c r="L84"/>
    </row>
    <row r="86" spans="2:11" ht="27" customHeight="1">
      <c r="B86" s="206" t="s">
        <v>57</v>
      </c>
      <c r="C86" s="71" t="s">
        <v>448</v>
      </c>
      <c r="D86" s="71" t="s">
        <v>43</v>
      </c>
      <c r="E86" s="71" t="s">
        <v>488</v>
      </c>
      <c r="F86"/>
      <c r="G86"/>
      <c r="H86"/>
      <c r="I86"/>
      <c r="J86"/>
      <c r="K86"/>
    </row>
    <row r="87" spans="2:5" ht="15">
      <c r="B87" s="208">
        <v>1</v>
      </c>
      <c r="C87" s="14" t="s">
        <v>256</v>
      </c>
      <c r="D87" s="14"/>
      <c r="E87" s="14"/>
    </row>
    <row r="88" spans="2:5" ht="12.75">
      <c r="B88" s="234" t="s">
        <v>257</v>
      </c>
      <c r="C88" s="15" t="s">
        <v>449</v>
      </c>
      <c r="D88" s="213" t="s">
        <v>450</v>
      </c>
      <c r="E88" s="551">
        <f>SUMIF(E5:ES5,$D$84,E7:ES7)</f>
        <v>326293</v>
      </c>
    </row>
    <row r="89" spans="2:5" ht="12.75">
      <c r="B89" s="234" t="s">
        <v>260</v>
      </c>
      <c r="C89" s="212" t="s">
        <v>767</v>
      </c>
      <c r="D89" s="213" t="s">
        <v>450</v>
      </c>
      <c r="E89" s="551">
        <f>SUMIF($E$5:$ES$5,$D$84,E8:ES8)</f>
        <v>157341</v>
      </c>
    </row>
    <row r="90" spans="2:5" ht="12.75">
      <c r="B90" s="234" t="s">
        <v>262</v>
      </c>
      <c r="C90" s="215" t="s">
        <v>765</v>
      </c>
      <c r="D90" s="213" t="s">
        <v>451</v>
      </c>
      <c r="E90" s="204">
        <f>SUMIF($E$5:$ES$5,$D$84,E9:ES9)</f>
        <v>291.4</v>
      </c>
    </row>
    <row r="91" spans="2:5" ht="12.75">
      <c r="B91" s="234" t="s">
        <v>264</v>
      </c>
      <c r="C91" s="15" t="s">
        <v>452</v>
      </c>
      <c r="D91" s="213" t="s">
        <v>453</v>
      </c>
      <c r="E91" s="204">
        <f>SUMIF($E$5:$ES$5,$D$84,E10:ES10)</f>
        <v>403.35</v>
      </c>
    </row>
    <row r="92" spans="2:5" ht="12.75">
      <c r="B92" s="234" t="s">
        <v>270</v>
      </c>
      <c r="C92" s="212" t="s">
        <v>768</v>
      </c>
      <c r="D92" s="213" t="s">
        <v>454</v>
      </c>
      <c r="E92" s="551">
        <f>SUMIF($E$5:$ES$5,$D$84,E11:ES11)</f>
        <v>49625</v>
      </c>
    </row>
    <row r="93" spans="2:5" ht="12.75">
      <c r="B93" s="234" t="s">
        <v>272</v>
      </c>
      <c r="C93" s="15" t="s">
        <v>455</v>
      </c>
      <c r="D93" s="213" t="s">
        <v>456</v>
      </c>
      <c r="E93" s="204">
        <f>SUMIF($E$5:$ES$5,$D$84,E12:ES12)</f>
        <v>168</v>
      </c>
    </row>
    <row r="94" spans="4:5" ht="12.75">
      <c r="D94" s="204"/>
      <c r="E94" s="204"/>
    </row>
    <row r="95" spans="2:5" ht="15">
      <c r="B95" s="208">
        <v>2</v>
      </c>
      <c r="C95" s="14" t="s">
        <v>457</v>
      </c>
      <c r="D95" s="209"/>
      <c r="E95" s="204"/>
    </row>
    <row r="96" spans="2:5" ht="15">
      <c r="B96" s="235" t="s">
        <v>257</v>
      </c>
      <c r="C96" s="15" t="s">
        <v>449</v>
      </c>
      <c r="D96" s="213" t="str">
        <f aca="true" t="shared" si="0" ref="D96:D101">D88</f>
        <v>INR/ MT</v>
      </c>
      <c r="E96" s="551">
        <f aca="true" t="shared" si="1" ref="E96:E101">SUMIF($E$5:$ES$5,$D$84,E15:ES15)</f>
        <v>326293</v>
      </c>
    </row>
    <row r="97" spans="2:5" ht="15">
      <c r="B97" s="235" t="s">
        <v>260</v>
      </c>
      <c r="C97" s="212" t="s">
        <v>767</v>
      </c>
      <c r="D97" s="213" t="str">
        <f t="shared" si="0"/>
        <v>INR/ MT</v>
      </c>
      <c r="E97" s="551">
        <f t="shared" si="1"/>
        <v>157341</v>
      </c>
    </row>
    <row r="98" spans="2:5" ht="15">
      <c r="B98" s="235" t="s">
        <v>262</v>
      </c>
      <c r="C98" s="215" t="s">
        <v>765</v>
      </c>
      <c r="D98" s="213" t="str">
        <f t="shared" si="0"/>
        <v>Index No</v>
      </c>
      <c r="E98" s="204">
        <f t="shared" si="1"/>
        <v>291.4</v>
      </c>
    </row>
    <row r="99" spans="2:5" ht="15">
      <c r="B99" s="235" t="s">
        <v>264</v>
      </c>
      <c r="C99" s="15" t="s">
        <v>452</v>
      </c>
      <c r="D99" s="213" t="str">
        <f t="shared" si="0"/>
        <v>INR/ Kg</v>
      </c>
      <c r="E99" s="204">
        <f t="shared" si="1"/>
        <v>403.35</v>
      </c>
    </row>
    <row r="100" spans="2:5" ht="15">
      <c r="B100" s="235" t="s">
        <v>270</v>
      </c>
      <c r="C100" s="212" t="s">
        <v>768</v>
      </c>
      <c r="D100" s="213" t="str">
        <f t="shared" si="0"/>
        <v>INR/ KL</v>
      </c>
      <c r="E100" s="551">
        <f t="shared" si="1"/>
        <v>49625</v>
      </c>
    </row>
    <row r="101" spans="2:5" ht="15">
      <c r="B101" s="235" t="s">
        <v>272</v>
      </c>
      <c r="C101" s="15" t="s">
        <v>455</v>
      </c>
      <c r="D101" s="213" t="str">
        <f t="shared" si="0"/>
        <v>Index No.</v>
      </c>
      <c r="E101" s="204">
        <f t="shared" si="1"/>
        <v>168</v>
      </c>
    </row>
    <row r="102" spans="4:5" ht="12.75">
      <c r="D102" s="204"/>
      <c r="E102" s="204"/>
    </row>
    <row r="103" spans="2:5" ht="15">
      <c r="B103" s="208">
        <v>3</v>
      </c>
      <c r="C103" s="14" t="s">
        <v>458</v>
      </c>
      <c r="D103" s="209"/>
      <c r="E103" s="204"/>
    </row>
    <row r="104" spans="2:5" ht="12.75">
      <c r="B104" s="234" t="s">
        <v>257</v>
      </c>
      <c r="C104" s="215" t="s">
        <v>765</v>
      </c>
      <c r="D104" s="213" t="s">
        <v>456</v>
      </c>
      <c r="E104" s="204">
        <f>SUMIF($E$5:$ES$5,$D$84,E23:ES23)</f>
        <v>291.4</v>
      </c>
    </row>
    <row r="105" spans="2:5" ht="12.75">
      <c r="B105" s="234" t="s">
        <v>260</v>
      </c>
      <c r="C105" s="15" t="s">
        <v>449</v>
      </c>
      <c r="D105" s="213" t="s">
        <v>450</v>
      </c>
      <c r="E105" s="551">
        <f>SUMIF($E$5:$ES$5,$D$84,E24:ES24)</f>
        <v>326293</v>
      </c>
    </row>
    <row r="106" spans="2:5" ht="12.75">
      <c r="B106" s="234" t="s">
        <v>262</v>
      </c>
      <c r="C106" s="15" t="s">
        <v>465</v>
      </c>
      <c r="D106" s="213" t="s">
        <v>450</v>
      </c>
      <c r="E106" s="551">
        <f>SUMIF($E$5:$ES$5,$D$84,E25:ES25)</f>
        <v>151150</v>
      </c>
    </row>
    <row r="107" spans="2:5" ht="12.75">
      <c r="B107" s="234" t="s">
        <v>264</v>
      </c>
      <c r="C107" s="15" t="s">
        <v>460</v>
      </c>
      <c r="D107" s="213" t="s">
        <v>453</v>
      </c>
      <c r="E107" s="204">
        <f>SUMIF($E$5:$ES$5,$D$84,E26:ES26)</f>
        <v>188</v>
      </c>
    </row>
    <row r="108" spans="2:5" ht="12.75">
      <c r="B108" s="234" t="s">
        <v>270</v>
      </c>
      <c r="C108" s="15" t="s">
        <v>455</v>
      </c>
      <c r="D108" s="213" t="s">
        <v>456</v>
      </c>
      <c r="E108" s="204">
        <f>SUMIF($E$5:$ES$5,$D$84,E27:ES27)</f>
        <v>168</v>
      </c>
    </row>
    <row r="109" spans="2:5" ht="15">
      <c r="B109" s="236"/>
      <c r="D109" s="204"/>
      <c r="E109" s="204"/>
    </row>
    <row r="110" spans="2:5" ht="15">
      <c r="B110" s="208">
        <v>4</v>
      </c>
      <c r="C110" s="14" t="s">
        <v>461</v>
      </c>
      <c r="D110" s="209"/>
      <c r="E110" s="204"/>
    </row>
    <row r="111" spans="2:5" ht="12.75">
      <c r="B111" s="234" t="s">
        <v>257</v>
      </c>
      <c r="C111" s="15" t="s">
        <v>463</v>
      </c>
      <c r="D111" s="213" t="s">
        <v>451</v>
      </c>
      <c r="E111" s="204">
        <f aca="true" t="shared" si="2" ref="E111:E119">SUMIF($E$5:$ES$5,$D$84,E30:ES30)</f>
        <v>158.03</v>
      </c>
    </row>
    <row r="112" spans="2:5" ht="16.5" customHeight="1">
      <c r="B112" s="234" t="s">
        <v>260</v>
      </c>
      <c r="C112" s="215" t="s">
        <v>765</v>
      </c>
      <c r="D112" s="213" t="s">
        <v>451</v>
      </c>
      <c r="E112" s="204">
        <f t="shared" si="2"/>
        <v>291.4</v>
      </c>
    </row>
    <row r="113" spans="2:5" ht="12.75">
      <c r="B113" s="234" t="s">
        <v>262</v>
      </c>
      <c r="C113" s="212" t="s">
        <v>768</v>
      </c>
      <c r="D113" s="213" t="s">
        <v>454</v>
      </c>
      <c r="E113" s="551">
        <f t="shared" si="2"/>
        <v>49625</v>
      </c>
    </row>
    <row r="114" spans="2:5" ht="12.75">
      <c r="B114" s="234" t="s">
        <v>264</v>
      </c>
      <c r="C114" s="15" t="s">
        <v>463</v>
      </c>
      <c r="D114" s="213" t="s">
        <v>451</v>
      </c>
      <c r="E114" s="204">
        <f t="shared" si="2"/>
        <v>158.03</v>
      </c>
    </row>
    <row r="115" spans="2:5" ht="12.75">
      <c r="B115" s="234" t="s">
        <v>270</v>
      </c>
      <c r="C115" s="212" t="s">
        <v>767</v>
      </c>
      <c r="D115" s="213" t="s">
        <v>450</v>
      </c>
      <c r="E115" s="551">
        <f t="shared" si="2"/>
        <v>157341</v>
      </c>
    </row>
    <row r="116" spans="2:5" ht="12.75">
      <c r="B116" s="234" t="s">
        <v>272</v>
      </c>
      <c r="C116" s="15" t="s">
        <v>449</v>
      </c>
      <c r="D116" s="213" t="s">
        <v>450</v>
      </c>
      <c r="E116" s="551">
        <f t="shared" si="2"/>
        <v>326293</v>
      </c>
    </row>
    <row r="117" spans="2:5" ht="12.75">
      <c r="B117" s="234" t="s">
        <v>287</v>
      </c>
      <c r="C117" s="15" t="s">
        <v>465</v>
      </c>
      <c r="D117" s="213" t="s">
        <v>450</v>
      </c>
      <c r="E117" s="551">
        <f t="shared" si="2"/>
        <v>151150</v>
      </c>
    </row>
    <row r="118" spans="2:5" ht="12.75">
      <c r="B118" s="234" t="s">
        <v>289</v>
      </c>
      <c r="C118" s="15" t="s">
        <v>460</v>
      </c>
      <c r="D118" s="213" t="s">
        <v>453</v>
      </c>
      <c r="E118" s="204">
        <f t="shared" si="2"/>
        <v>188</v>
      </c>
    </row>
    <row r="119" spans="2:5" ht="12.75">
      <c r="B119" s="234" t="s">
        <v>443</v>
      </c>
      <c r="C119" s="15" t="s">
        <v>455</v>
      </c>
      <c r="D119" s="213" t="s">
        <v>451</v>
      </c>
      <c r="E119" s="204">
        <f t="shared" si="2"/>
        <v>168</v>
      </c>
    </row>
    <row r="120" spans="4:5" ht="12.75">
      <c r="D120" s="204"/>
      <c r="E120" s="204"/>
    </row>
    <row r="121" spans="2:5" ht="15">
      <c r="B121" s="208">
        <v>5</v>
      </c>
      <c r="C121" s="14" t="s">
        <v>464</v>
      </c>
      <c r="D121" s="209"/>
      <c r="E121" s="204"/>
    </row>
    <row r="122" spans="2:5" ht="12.75">
      <c r="B122" s="234" t="s">
        <v>257</v>
      </c>
      <c r="C122" s="215" t="s">
        <v>765</v>
      </c>
      <c r="D122" s="213" t="s">
        <v>451</v>
      </c>
      <c r="E122" s="204">
        <f>SUMIF($E$5:$ES$5,$D$84,E41:ES41)</f>
        <v>291.4</v>
      </c>
    </row>
    <row r="123" spans="2:5" ht="12.75">
      <c r="B123" s="234" t="s">
        <v>260</v>
      </c>
      <c r="C123" s="15" t="s">
        <v>449</v>
      </c>
      <c r="D123" s="213" t="s">
        <v>450</v>
      </c>
      <c r="E123" s="551">
        <f>SUMIF($E$5:$ES$5,$D$84,E42:ES42)</f>
        <v>326293</v>
      </c>
    </row>
    <row r="124" spans="2:5" ht="12.75">
      <c r="B124" s="234" t="s">
        <v>262</v>
      </c>
      <c r="C124" s="15" t="s">
        <v>465</v>
      </c>
      <c r="D124" s="213" t="s">
        <v>450</v>
      </c>
      <c r="E124" s="551">
        <f>SUMIF($E$5:$ES$5,$D$84,E43:ES43)</f>
        <v>151150</v>
      </c>
    </row>
    <row r="125" spans="2:5" ht="12.75">
      <c r="B125" s="234" t="s">
        <v>264</v>
      </c>
      <c r="C125" s="15" t="s">
        <v>460</v>
      </c>
      <c r="D125" s="213" t="s">
        <v>453</v>
      </c>
      <c r="E125" s="204">
        <f>SUMIF($E$5:$ES$5,$D$84,E44:ES44)</f>
        <v>188</v>
      </c>
    </row>
    <row r="126" spans="2:5" ht="12.75">
      <c r="B126" s="234" t="s">
        <v>270</v>
      </c>
      <c r="C126" s="15" t="s">
        <v>455</v>
      </c>
      <c r="D126" s="213" t="s">
        <v>456</v>
      </c>
      <c r="E126" s="204">
        <f>SUMIF($E$5:$ES$5,$D$84,E45:ES45)</f>
        <v>168</v>
      </c>
    </row>
    <row r="127" spans="4:5" ht="12.75">
      <c r="D127" s="204"/>
      <c r="E127" s="204"/>
    </row>
    <row r="128" spans="2:5" ht="15">
      <c r="B128" s="208">
        <v>6</v>
      </c>
      <c r="C128" s="14" t="s">
        <v>466</v>
      </c>
      <c r="D128" s="209"/>
      <c r="E128" s="204"/>
    </row>
    <row r="129" spans="2:5" ht="23.25" customHeight="1">
      <c r="B129" s="234" t="s">
        <v>257</v>
      </c>
      <c r="C129" s="15" t="s">
        <v>467</v>
      </c>
      <c r="D129" s="213" t="s">
        <v>450</v>
      </c>
      <c r="E129" s="551">
        <f aca="true" t="shared" si="3" ref="E129:E135">SUMIF($E$5:$ES$5,$D$84,E48:ES48)</f>
        <v>123700</v>
      </c>
    </row>
    <row r="130" spans="2:5" ht="12.75">
      <c r="B130" s="234" t="s">
        <v>260</v>
      </c>
      <c r="C130" s="15" t="s">
        <v>468</v>
      </c>
      <c r="D130" s="213" t="s">
        <v>453</v>
      </c>
      <c r="E130" s="204">
        <f t="shared" si="3"/>
        <v>2336.41</v>
      </c>
    </row>
    <row r="131" spans="2:5" ht="12.75">
      <c r="B131" s="234" t="s">
        <v>262</v>
      </c>
      <c r="C131" s="15" t="s">
        <v>465</v>
      </c>
      <c r="D131" s="213" t="s">
        <v>450</v>
      </c>
      <c r="E131" s="551">
        <f t="shared" si="3"/>
        <v>151150</v>
      </c>
    </row>
    <row r="132" spans="2:5" ht="12.75">
      <c r="B132" s="234" t="s">
        <v>264</v>
      </c>
      <c r="C132" s="15" t="s">
        <v>469</v>
      </c>
      <c r="D132" s="213" t="s">
        <v>450</v>
      </c>
      <c r="E132" s="551">
        <f t="shared" si="3"/>
        <v>2275</v>
      </c>
    </row>
    <row r="133" spans="2:5" ht="12.75">
      <c r="B133" s="234" t="s">
        <v>270</v>
      </c>
      <c r="C133" s="15" t="s">
        <v>470</v>
      </c>
      <c r="D133" s="213" t="s">
        <v>453</v>
      </c>
      <c r="E133" s="204">
        <f t="shared" si="3"/>
        <v>951.89</v>
      </c>
    </row>
    <row r="134" spans="2:5" ht="12.75">
      <c r="B134" s="234" t="s">
        <v>272</v>
      </c>
      <c r="C134" s="15" t="s">
        <v>471</v>
      </c>
      <c r="D134" s="213" t="s">
        <v>451</v>
      </c>
      <c r="E134" s="204">
        <f t="shared" si="3"/>
        <v>344.6</v>
      </c>
    </row>
    <row r="135" spans="2:5" ht="12.75">
      <c r="B135" s="234" t="s">
        <v>287</v>
      </c>
      <c r="C135" s="15" t="s">
        <v>455</v>
      </c>
      <c r="D135" s="213" t="s">
        <v>451</v>
      </c>
      <c r="E135" s="204">
        <f t="shared" si="3"/>
        <v>168</v>
      </c>
    </row>
    <row r="136" spans="4:5" ht="12.75">
      <c r="D136" s="204"/>
      <c r="E136" s="204"/>
    </row>
    <row r="137" spans="2:5" ht="15">
      <c r="B137" s="208">
        <v>7</v>
      </c>
      <c r="C137" s="14" t="s">
        <v>472</v>
      </c>
      <c r="D137" s="209"/>
      <c r="E137" s="204"/>
    </row>
    <row r="138" spans="2:5" ht="12.75">
      <c r="B138" s="234" t="s">
        <v>257</v>
      </c>
      <c r="C138" s="15" t="s">
        <v>473</v>
      </c>
      <c r="D138" s="213" t="s">
        <v>451</v>
      </c>
      <c r="E138" s="551">
        <f>SUMIF($E$5:$ES$5,$D$84,E57:ES57)</f>
        <v>48047</v>
      </c>
    </row>
    <row r="139" spans="2:5" ht="12.75">
      <c r="B139" s="234" t="s">
        <v>260</v>
      </c>
      <c r="C139" s="15" t="s">
        <v>474</v>
      </c>
      <c r="D139" s="213" t="s">
        <v>475</v>
      </c>
      <c r="E139" s="551">
        <f>SUMIF($E$5:$ES$5,$D$84,E58:ES58)</f>
        <v>123700</v>
      </c>
    </row>
    <row r="140" spans="2:5" ht="12.75">
      <c r="B140" s="234" t="s">
        <v>262</v>
      </c>
      <c r="C140" s="15" t="s">
        <v>455</v>
      </c>
      <c r="D140" s="213" t="s">
        <v>451</v>
      </c>
      <c r="E140" s="204">
        <f>SUMIF($E$5:$ES$5,$D$84,E59:ES59)</f>
        <v>168</v>
      </c>
    </row>
    <row r="141" spans="4:5" ht="12.75">
      <c r="D141" s="214"/>
      <c r="E141" s="204"/>
    </row>
    <row r="142" spans="2:5" ht="15">
      <c r="B142" s="157">
        <v>8</v>
      </c>
      <c r="C142" s="14" t="s">
        <v>769</v>
      </c>
      <c r="D142" s="224"/>
      <c r="E142" s="204">
        <f>SUMIF($E$5:$ES$5,$D$84,E61:ES61)</f>
        <v>158.03</v>
      </c>
    </row>
    <row r="143" spans="2:5" ht="12.75">
      <c r="B143" s="237" t="s">
        <v>257</v>
      </c>
      <c r="C143" s="212" t="s">
        <v>768</v>
      </c>
      <c r="D143" s="213" t="s">
        <v>454</v>
      </c>
      <c r="E143" s="551">
        <f>SUMIF($E$5:$ES$5,$D$84,E62:ES62)</f>
        <v>49625</v>
      </c>
    </row>
    <row r="144" spans="2:5" ht="12.75">
      <c r="B144" s="237" t="s">
        <v>260</v>
      </c>
      <c r="C144" s="238" t="s">
        <v>455</v>
      </c>
      <c r="D144" s="213" t="s">
        <v>451</v>
      </c>
      <c r="E144" s="204">
        <f>SUMIF($E$5:$ES$5,$D$84,E63:ES63)</f>
        <v>168</v>
      </c>
    </row>
    <row r="145" spans="3:5" ht="12.75">
      <c r="C145" s="238"/>
      <c r="D145" s="214"/>
      <c r="E145" s="204"/>
    </row>
    <row r="146" spans="2:5" ht="15">
      <c r="B146" s="157">
        <v>9</v>
      </c>
      <c r="C146" s="14" t="s">
        <v>489</v>
      </c>
      <c r="D146" s="209"/>
      <c r="E146" s="204"/>
    </row>
    <row r="147" spans="2:5" ht="12.75">
      <c r="B147" s="234" t="s">
        <v>257</v>
      </c>
      <c r="C147" s="238" t="s">
        <v>477</v>
      </c>
      <c r="D147" s="213" t="s">
        <v>475</v>
      </c>
      <c r="E147" s="551">
        <f aca="true" t="shared" si="4" ref="E147:E157">SUMIF($E$5:$ES$5,$D$84,E66:ES66)</f>
        <v>90500</v>
      </c>
    </row>
    <row r="148" spans="2:5" ht="12.75">
      <c r="B148" s="234" t="s">
        <v>260</v>
      </c>
      <c r="C148" s="238" t="s">
        <v>478</v>
      </c>
      <c r="D148" s="213" t="s">
        <v>475</v>
      </c>
      <c r="E148" s="551">
        <f t="shared" si="4"/>
        <v>127200</v>
      </c>
    </row>
    <row r="149" spans="2:5" ht="12.75">
      <c r="B149" s="234" t="s">
        <v>262</v>
      </c>
      <c r="C149" s="238" t="s">
        <v>490</v>
      </c>
      <c r="D149" s="213" t="s">
        <v>475</v>
      </c>
      <c r="E149" s="551">
        <f t="shared" si="4"/>
        <v>124933</v>
      </c>
    </row>
    <row r="150" spans="2:5" ht="12.75">
      <c r="B150" s="234" t="s">
        <v>264</v>
      </c>
      <c r="C150" s="238" t="s">
        <v>449</v>
      </c>
      <c r="D150" s="213" t="s">
        <v>475</v>
      </c>
      <c r="E150" s="551">
        <f t="shared" si="4"/>
        <v>361737</v>
      </c>
    </row>
    <row r="151" spans="2:5" ht="12.75">
      <c r="B151" s="234" t="s">
        <v>270</v>
      </c>
      <c r="C151" s="238" t="s">
        <v>491</v>
      </c>
      <c r="D151" s="204"/>
      <c r="E151" s="204">
        <f t="shared" si="4"/>
        <v>0</v>
      </c>
    </row>
    <row r="152" spans="2:5" ht="25.5">
      <c r="B152" s="234" t="s">
        <v>272</v>
      </c>
      <c r="C152" s="238" t="s">
        <v>492</v>
      </c>
      <c r="D152" s="204"/>
      <c r="E152" s="204">
        <f t="shared" si="4"/>
        <v>481.4</v>
      </c>
    </row>
    <row r="153" spans="2:5" ht="38.25">
      <c r="B153" s="234" t="s">
        <v>287</v>
      </c>
      <c r="C153" s="238" t="s">
        <v>493</v>
      </c>
      <c r="D153" s="213" t="s">
        <v>451</v>
      </c>
      <c r="E153" s="204">
        <f t="shared" si="4"/>
        <v>168</v>
      </c>
    </row>
    <row r="154" spans="2:5" ht="25.5">
      <c r="B154" s="237" t="s">
        <v>289</v>
      </c>
      <c r="C154" s="238" t="s">
        <v>494</v>
      </c>
      <c r="D154" s="213" t="s">
        <v>451</v>
      </c>
      <c r="E154" s="204">
        <f t="shared" si="4"/>
        <v>291.4</v>
      </c>
    </row>
    <row r="155" spans="2:5" ht="26.25" customHeight="1">
      <c r="B155" s="237" t="s">
        <v>443</v>
      </c>
      <c r="C155" s="238" t="s">
        <v>495</v>
      </c>
      <c r="D155" s="213" t="s">
        <v>451</v>
      </c>
      <c r="E155" s="204">
        <f t="shared" si="4"/>
        <v>227.2</v>
      </c>
    </row>
    <row r="156" spans="2:5" ht="12.75">
      <c r="B156" s="237" t="s">
        <v>291</v>
      </c>
      <c r="C156" s="238" t="s">
        <v>484</v>
      </c>
      <c r="D156" s="213" t="s">
        <v>451</v>
      </c>
      <c r="E156" s="204">
        <f t="shared" si="4"/>
        <v>213.1</v>
      </c>
    </row>
    <row r="157" spans="2:5" ht="12.75">
      <c r="B157" s="237" t="s">
        <v>409</v>
      </c>
      <c r="C157" s="238" t="s">
        <v>485</v>
      </c>
      <c r="D157" s="213" t="s">
        <v>451</v>
      </c>
      <c r="E157" s="204">
        <f t="shared" si="4"/>
        <v>481.4</v>
      </c>
    </row>
    <row r="158" ht="12.75">
      <c r="E158" s="204"/>
    </row>
    <row r="159" spans="3:5" ht="12.75">
      <c r="C159" s="239" t="s">
        <v>496</v>
      </c>
      <c r="E159" s="229">
        <f>E78</f>
        <v>0.2352</v>
      </c>
    </row>
  </sheetData>
  <sheetProtection/>
  <printOptions/>
  <pageMargins left="0.75" right="0.75" top="1" bottom="1" header="0.5" footer="0.5"/>
  <pageSetup horizontalDpi="300" verticalDpi="3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251"/>
  <sheetViews>
    <sheetView zoomScale="75" zoomScaleNormal="75" zoomScalePageLayoutView="0" workbookViewId="0" topLeftCell="A1">
      <selection activeCell="I14" sqref="I14"/>
    </sheetView>
  </sheetViews>
  <sheetFormatPr defaultColWidth="9.00390625" defaultRowHeight="12.75"/>
  <cols>
    <col min="1" max="1" width="9.00390625" style="117" customWidth="1"/>
    <col min="2" max="2" width="8.28125" style="130" customWidth="1"/>
    <col min="3" max="3" width="62.00390625" style="156" customWidth="1"/>
    <col min="4" max="4" width="11.140625" style="121" customWidth="1"/>
    <col min="5" max="5" width="18.00390625" style="198" customWidth="1"/>
    <col min="6" max="7" width="18.421875" style="198" customWidth="1"/>
    <col min="8" max="8" width="19.421875" style="117" customWidth="1"/>
    <col min="9" max="9" width="20.421875" style="199" customWidth="1"/>
    <col min="10" max="10" width="17.140625" style="199" customWidth="1"/>
    <col min="11" max="21" width="18.140625" style="117" customWidth="1"/>
    <col min="22" max="25" width="15.7109375" style="117" customWidth="1"/>
    <col min="26" max="30" width="15.57421875" style="117" customWidth="1"/>
    <col min="31" max="31" width="16.140625" style="117" customWidth="1"/>
    <col min="32" max="32" width="18.00390625" style="117" customWidth="1"/>
    <col min="33" max="34" width="15.00390625" style="117" customWidth="1"/>
    <col min="35" max="36" width="15.28125" style="117" customWidth="1"/>
    <col min="37" max="37" width="19.140625" style="117" customWidth="1"/>
    <col min="38" max="38" width="14.140625" style="117" customWidth="1"/>
    <col min="39" max="39" width="15.8515625" style="117" customWidth="1"/>
    <col min="40" max="45" width="14.140625" style="117" customWidth="1"/>
    <col min="46" max="46" width="16.7109375" style="117" customWidth="1"/>
    <col min="47" max="51" width="18.8515625" style="117" customWidth="1"/>
    <col min="52" max="52" width="16.8515625" style="117" bestFit="1" customWidth="1"/>
    <col min="53" max="56" width="14.8515625" style="117" customWidth="1"/>
    <col min="57" max="58" width="13.7109375" style="117" customWidth="1"/>
    <col min="59" max="59" width="15.8515625" style="117" customWidth="1"/>
    <col min="60" max="60" width="13.7109375" style="117" customWidth="1"/>
    <col min="61" max="67" width="16.57421875" style="117" customWidth="1"/>
    <col min="68" max="68" width="15.7109375" style="117" customWidth="1"/>
    <col min="69" max="69" width="14.140625" style="117" customWidth="1"/>
    <col min="70" max="70" width="9.140625" style="0" customWidth="1"/>
    <col min="71" max="16384" width="9.00390625" style="117" customWidth="1"/>
  </cols>
  <sheetData>
    <row r="1" spans="1:70" s="103" customFormat="1" ht="18">
      <c r="A1" s="103" t="str">
        <f>Name_Company</f>
        <v>CERC</v>
      </c>
      <c r="B1" s="104"/>
      <c r="C1" s="105"/>
      <c r="D1" s="106"/>
      <c r="BR1"/>
    </row>
    <row r="2" spans="1:70" s="103" customFormat="1" ht="18">
      <c r="A2" s="103" t="str">
        <f>Name_Project</f>
        <v>Capital Cost Benchmarking</v>
      </c>
      <c r="B2" s="104"/>
      <c r="C2" s="105"/>
      <c r="D2" s="106"/>
      <c r="BR2"/>
    </row>
    <row r="3" spans="2:70" s="107" customFormat="1" ht="12.75">
      <c r="B3" s="108"/>
      <c r="C3" s="109"/>
      <c r="D3" s="110"/>
      <c r="BR3"/>
    </row>
    <row r="4" spans="1:70" s="103" customFormat="1" ht="18">
      <c r="A4" s="111"/>
      <c r="B4" s="112" t="s">
        <v>128</v>
      </c>
      <c r="E4" s="105"/>
      <c r="BR4"/>
    </row>
    <row r="5" spans="2:70" s="113" customFormat="1" ht="12.75">
      <c r="B5" s="114"/>
      <c r="C5" s="115"/>
      <c r="D5" s="116"/>
      <c r="E5" s="114">
        <v>1</v>
      </c>
      <c r="F5" s="114">
        <f>E5+1</f>
        <v>2</v>
      </c>
      <c r="G5" s="114">
        <f aca="true" t="shared" si="0" ref="G5:BQ5">F5+1</f>
        <v>3</v>
      </c>
      <c r="H5" s="114">
        <f t="shared" si="0"/>
        <v>4</v>
      </c>
      <c r="I5" s="114">
        <f t="shared" si="0"/>
        <v>5</v>
      </c>
      <c r="J5" s="114">
        <f t="shared" si="0"/>
        <v>6</v>
      </c>
      <c r="K5" s="114">
        <f>J5+1</f>
        <v>7</v>
      </c>
      <c r="L5" s="114">
        <f t="shared" si="0"/>
        <v>8</v>
      </c>
      <c r="M5" s="114">
        <f t="shared" si="0"/>
        <v>9</v>
      </c>
      <c r="N5" s="114">
        <f t="shared" si="0"/>
        <v>10</v>
      </c>
      <c r="O5" s="114">
        <f t="shared" si="0"/>
        <v>11</v>
      </c>
      <c r="P5" s="114">
        <f t="shared" si="0"/>
        <v>12</v>
      </c>
      <c r="Q5" s="114">
        <f t="shared" si="0"/>
        <v>13</v>
      </c>
      <c r="R5" s="114">
        <f t="shared" si="0"/>
        <v>14</v>
      </c>
      <c r="S5" s="114">
        <f t="shared" si="0"/>
        <v>15</v>
      </c>
      <c r="T5" s="114">
        <f t="shared" si="0"/>
        <v>16</v>
      </c>
      <c r="U5" s="114">
        <f t="shared" si="0"/>
        <v>17</v>
      </c>
      <c r="V5" s="114">
        <f t="shared" si="0"/>
        <v>18</v>
      </c>
      <c r="W5" s="114">
        <f t="shared" si="0"/>
        <v>19</v>
      </c>
      <c r="X5" s="114">
        <f>W5+1</f>
        <v>20</v>
      </c>
      <c r="Y5" s="114">
        <f>X5+1</f>
        <v>21</v>
      </c>
      <c r="Z5" s="114">
        <f t="shared" si="0"/>
        <v>22</v>
      </c>
      <c r="AA5" s="114">
        <f>Z5+1</f>
        <v>23</v>
      </c>
      <c r="AB5" s="114">
        <f>AA5+1</f>
        <v>24</v>
      </c>
      <c r="AC5" s="114">
        <f>AB5+1</f>
        <v>25</v>
      </c>
      <c r="AD5" s="114">
        <f>AC5+1</f>
        <v>26</v>
      </c>
      <c r="AE5" s="114">
        <f>AD5+1</f>
        <v>27</v>
      </c>
      <c r="AF5" s="114">
        <f t="shared" si="0"/>
        <v>28</v>
      </c>
      <c r="AG5" s="114">
        <f t="shared" si="0"/>
        <v>29</v>
      </c>
      <c r="AH5" s="114">
        <f>AG5+1</f>
        <v>30</v>
      </c>
      <c r="AI5" s="114">
        <f>AH5+1</f>
        <v>31</v>
      </c>
      <c r="AJ5" s="114">
        <f t="shared" si="0"/>
        <v>32</v>
      </c>
      <c r="AK5" s="114">
        <f t="shared" si="0"/>
        <v>33</v>
      </c>
      <c r="AL5" s="114">
        <f t="shared" si="0"/>
        <v>34</v>
      </c>
      <c r="AM5" s="114">
        <f t="shared" si="0"/>
        <v>35</v>
      </c>
      <c r="AN5" s="114">
        <f t="shared" si="0"/>
        <v>36</v>
      </c>
      <c r="AO5" s="114">
        <f t="shared" si="0"/>
        <v>37</v>
      </c>
      <c r="AP5" s="114">
        <f t="shared" si="0"/>
        <v>38</v>
      </c>
      <c r="AQ5" s="114">
        <f t="shared" si="0"/>
        <v>39</v>
      </c>
      <c r="AR5" s="114">
        <f t="shared" si="0"/>
        <v>40</v>
      </c>
      <c r="AS5" s="114">
        <f>AR5+1</f>
        <v>41</v>
      </c>
      <c r="AT5" s="114">
        <f>AS5+1</f>
        <v>42</v>
      </c>
      <c r="AU5" s="114">
        <f t="shared" si="0"/>
        <v>43</v>
      </c>
      <c r="AV5" s="114">
        <f t="shared" si="0"/>
        <v>44</v>
      </c>
      <c r="AW5" s="114">
        <f t="shared" si="0"/>
        <v>45</v>
      </c>
      <c r="AX5" s="114">
        <f t="shared" si="0"/>
        <v>46</v>
      </c>
      <c r="AY5" s="114">
        <f t="shared" si="0"/>
        <v>47</v>
      </c>
      <c r="AZ5" s="114">
        <f t="shared" si="0"/>
        <v>48</v>
      </c>
      <c r="BA5" s="114">
        <f t="shared" si="0"/>
        <v>49</v>
      </c>
      <c r="BB5" s="114">
        <f t="shared" si="0"/>
        <v>50</v>
      </c>
      <c r="BC5" s="114">
        <f t="shared" si="0"/>
        <v>51</v>
      </c>
      <c r="BD5" s="114">
        <f t="shared" si="0"/>
        <v>52</v>
      </c>
      <c r="BE5" s="114">
        <f t="shared" si="0"/>
        <v>53</v>
      </c>
      <c r="BF5" s="114">
        <f t="shared" si="0"/>
        <v>54</v>
      </c>
      <c r="BG5" s="114">
        <f t="shared" si="0"/>
        <v>55</v>
      </c>
      <c r="BH5" s="114">
        <f t="shared" si="0"/>
        <v>56</v>
      </c>
      <c r="BI5" s="114">
        <f t="shared" si="0"/>
        <v>57</v>
      </c>
      <c r="BJ5" s="114">
        <f t="shared" si="0"/>
        <v>58</v>
      </c>
      <c r="BK5" s="114">
        <f t="shared" si="0"/>
        <v>59</v>
      </c>
      <c r="BL5" s="114">
        <f t="shared" si="0"/>
        <v>60</v>
      </c>
      <c r="BM5" s="114">
        <f t="shared" si="0"/>
        <v>61</v>
      </c>
      <c r="BN5" s="114">
        <f t="shared" si="0"/>
        <v>62</v>
      </c>
      <c r="BO5" s="114">
        <f t="shared" si="0"/>
        <v>63</v>
      </c>
      <c r="BP5" s="114">
        <f t="shared" si="0"/>
        <v>64</v>
      </c>
      <c r="BQ5" s="114">
        <f t="shared" si="0"/>
        <v>65</v>
      </c>
      <c r="BR5"/>
    </row>
    <row r="6" spans="2:69" ht="18.75" customHeight="1">
      <c r="B6" s="118"/>
      <c r="C6" s="119" t="s">
        <v>129</v>
      </c>
      <c r="D6" s="119"/>
      <c r="E6" s="120" t="s">
        <v>130</v>
      </c>
      <c r="F6" s="120" t="s">
        <v>130</v>
      </c>
      <c r="G6" s="120" t="s">
        <v>130</v>
      </c>
      <c r="H6" s="120" t="s">
        <v>130</v>
      </c>
      <c r="I6" s="120" t="s">
        <v>130</v>
      </c>
      <c r="J6" s="120" t="s">
        <v>130</v>
      </c>
      <c r="K6" s="120" t="s">
        <v>130</v>
      </c>
      <c r="L6" s="120" t="s">
        <v>130</v>
      </c>
      <c r="M6" s="120" t="s">
        <v>130</v>
      </c>
      <c r="N6" s="120" t="s">
        <v>130</v>
      </c>
      <c r="O6" s="120" t="s">
        <v>130</v>
      </c>
      <c r="P6" s="120" t="s">
        <v>130</v>
      </c>
      <c r="Q6" s="120" t="s">
        <v>130</v>
      </c>
      <c r="R6" s="120" t="s">
        <v>130</v>
      </c>
      <c r="S6" s="120" t="s">
        <v>130</v>
      </c>
      <c r="T6" s="120" t="s">
        <v>130</v>
      </c>
      <c r="U6" s="120" t="s">
        <v>130</v>
      </c>
      <c r="V6" s="120" t="s">
        <v>130</v>
      </c>
      <c r="W6" s="120" t="s">
        <v>130</v>
      </c>
      <c r="X6" s="120" t="s">
        <v>130</v>
      </c>
      <c r="Y6" s="120" t="s">
        <v>131</v>
      </c>
      <c r="Z6" s="120" t="s">
        <v>132</v>
      </c>
      <c r="AA6" s="120" t="s">
        <v>133</v>
      </c>
      <c r="AB6" s="120" t="s">
        <v>133</v>
      </c>
      <c r="AC6" s="120" t="s">
        <v>133</v>
      </c>
      <c r="AD6" s="120" t="s">
        <v>134</v>
      </c>
      <c r="AE6" s="120" t="s">
        <v>130</v>
      </c>
      <c r="AF6" s="120" t="s">
        <v>130</v>
      </c>
      <c r="AG6" s="120" t="s">
        <v>130</v>
      </c>
      <c r="AH6" s="120" t="s">
        <v>130</v>
      </c>
      <c r="AI6" s="120" t="s">
        <v>130</v>
      </c>
      <c r="AJ6" s="120" t="s">
        <v>130</v>
      </c>
      <c r="AK6" s="120" t="s">
        <v>130</v>
      </c>
      <c r="AL6" s="120" t="s">
        <v>130</v>
      </c>
      <c r="AM6" s="120" t="s">
        <v>130</v>
      </c>
      <c r="AN6" s="120" t="s">
        <v>130</v>
      </c>
      <c r="AO6" s="120" t="s">
        <v>130</v>
      </c>
      <c r="AP6" s="120" t="s">
        <v>130</v>
      </c>
      <c r="AQ6" s="120" t="s">
        <v>130</v>
      </c>
      <c r="AR6" s="120" t="s">
        <v>130</v>
      </c>
      <c r="AS6" s="120" t="s">
        <v>130</v>
      </c>
      <c r="AT6" s="120" t="s">
        <v>130</v>
      </c>
      <c r="AU6" s="120" t="s">
        <v>130</v>
      </c>
      <c r="AV6" s="120" t="s">
        <v>130</v>
      </c>
      <c r="AW6" s="120" t="s">
        <v>130</v>
      </c>
      <c r="AX6" s="120" t="s">
        <v>130</v>
      </c>
      <c r="AY6" s="120" t="s">
        <v>130</v>
      </c>
      <c r="AZ6" s="120" t="s">
        <v>130</v>
      </c>
      <c r="BA6" s="120" t="s">
        <v>130</v>
      </c>
      <c r="BB6" s="120" t="s">
        <v>130</v>
      </c>
      <c r="BC6" s="120" t="s">
        <v>130</v>
      </c>
      <c r="BD6" s="120" t="s">
        <v>130</v>
      </c>
      <c r="BE6" s="120" t="s">
        <v>130</v>
      </c>
      <c r="BF6" s="120" t="s">
        <v>130</v>
      </c>
      <c r="BG6" s="120" t="s">
        <v>130</v>
      </c>
      <c r="BH6" s="120" t="s">
        <v>130</v>
      </c>
      <c r="BI6" s="120" t="s">
        <v>130</v>
      </c>
      <c r="BJ6" s="120" t="s">
        <v>130</v>
      </c>
      <c r="BK6" s="120" t="s">
        <v>130</v>
      </c>
      <c r="BL6" s="120" t="s">
        <v>130</v>
      </c>
      <c r="BM6" s="120" t="s">
        <v>130</v>
      </c>
      <c r="BN6" s="120" t="s">
        <v>130</v>
      </c>
      <c r="BO6" s="120" t="s">
        <v>130</v>
      </c>
      <c r="BP6" s="120" t="s">
        <v>130</v>
      </c>
      <c r="BQ6" s="120" t="s">
        <v>130</v>
      </c>
    </row>
    <row r="7" spans="2:70" s="121" customFormat="1" ht="37.5" customHeight="1">
      <c r="B7" s="118"/>
      <c r="C7" s="119" t="s">
        <v>135</v>
      </c>
      <c r="D7" s="120"/>
      <c r="E7" s="120" t="s">
        <v>136</v>
      </c>
      <c r="F7" s="120" t="s">
        <v>137</v>
      </c>
      <c r="G7" s="120" t="s">
        <v>138</v>
      </c>
      <c r="H7" s="120" t="s">
        <v>139</v>
      </c>
      <c r="I7" s="120" t="s">
        <v>140</v>
      </c>
      <c r="J7" s="120" t="s">
        <v>141</v>
      </c>
      <c r="K7" s="122" t="s">
        <v>142</v>
      </c>
      <c r="L7" s="123" t="s">
        <v>143</v>
      </c>
      <c r="M7" s="123" t="s">
        <v>144</v>
      </c>
      <c r="N7" s="123" t="s">
        <v>145</v>
      </c>
      <c r="O7" s="123" t="s">
        <v>146</v>
      </c>
      <c r="P7" s="123" t="s">
        <v>147</v>
      </c>
      <c r="Q7" s="123" t="s">
        <v>148</v>
      </c>
      <c r="R7" s="123" t="s">
        <v>149</v>
      </c>
      <c r="S7" s="123" t="s">
        <v>150</v>
      </c>
      <c r="T7" s="120" t="s">
        <v>151</v>
      </c>
      <c r="U7" s="123" t="s">
        <v>152</v>
      </c>
      <c r="V7" s="123" t="s">
        <v>153</v>
      </c>
      <c r="W7" s="123" t="s">
        <v>154</v>
      </c>
      <c r="X7" s="123" t="s">
        <v>155</v>
      </c>
      <c r="Y7" s="123" t="s">
        <v>156</v>
      </c>
      <c r="Z7" s="123" t="s">
        <v>157</v>
      </c>
      <c r="AA7" s="123" t="s">
        <v>158</v>
      </c>
      <c r="AB7" s="123" t="s">
        <v>159</v>
      </c>
      <c r="AC7" s="123" t="s">
        <v>160</v>
      </c>
      <c r="AD7" s="123" t="s">
        <v>134</v>
      </c>
      <c r="AE7" s="123" t="s">
        <v>161</v>
      </c>
      <c r="AF7" s="123" t="s">
        <v>162</v>
      </c>
      <c r="AG7" s="123" t="s">
        <v>163</v>
      </c>
      <c r="AH7" s="123" t="s">
        <v>164</v>
      </c>
      <c r="AI7" s="123" t="s">
        <v>165</v>
      </c>
      <c r="AJ7" s="123" t="s">
        <v>151</v>
      </c>
      <c r="AK7" s="123" t="s">
        <v>166</v>
      </c>
      <c r="AL7" s="123" t="s">
        <v>147</v>
      </c>
      <c r="AM7" s="123" t="s">
        <v>167</v>
      </c>
      <c r="AN7" s="123" t="s">
        <v>168</v>
      </c>
      <c r="AO7" s="123" t="s">
        <v>142</v>
      </c>
      <c r="AP7" s="123" t="s">
        <v>169</v>
      </c>
      <c r="AQ7" s="123" t="s">
        <v>170</v>
      </c>
      <c r="AR7" s="123" t="s">
        <v>171</v>
      </c>
      <c r="AS7" s="123" t="s">
        <v>172</v>
      </c>
      <c r="AT7" s="123" t="s">
        <v>173</v>
      </c>
      <c r="AU7" s="123" t="s">
        <v>174</v>
      </c>
      <c r="AV7" s="123" t="s">
        <v>175</v>
      </c>
      <c r="AW7" s="123" t="s">
        <v>169</v>
      </c>
      <c r="AX7" s="123" t="s">
        <v>176</v>
      </c>
      <c r="AY7" s="123" t="s">
        <v>177</v>
      </c>
      <c r="AZ7" s="123" t="s">
        <v>178</v>
      </c>
      <c r="BA7" s="123" t="s">
        <v>179</v>
      </c>
      <c r="BB7" s="123" t="s">
        <v>180</v>
      </c>
      <c r="BC7" s="123" t="s">
        <v>181</v>
      </c>
      <c r="BD7" s="123" t="s">
        <v>182</v>
      </c>
      <c r="BE7" s="123" t="s">
        <v>142</v>
      </c>
      <c r="BF7" s="123" t="s">
        <v>183</v>
      </c>
      <c r="BG7" s="123" t="s">
        <v>184</v>
      </c>
      <c r="BH7" s="123" t="s">
        <v>185</v>
      </c>
      <c r="BI7" s="124" t="s">
        <v>186</v>
      </c>
      <c r="BJ7" s="124" t="s">
        <v>187</v>
      </c>
      <c r="BK7" s="124" t="s">
        <v>188</v>
      </c>
      <c r="BL7" s="124" t="s">
        <v>189</v>
      </c>
      <c r="BM7" s="124" t="s">
        <v>190</v>
      </c>
      <c r="BN7" s="124" t="s">
        <v>191</v>
      </c>
      <c r="BO7" s="124" t="s">
        <v>192</v>
      </c>
      <c r="BP7" s="124" t="s">
        <v>193</v>
      </c>
      <c r="BQ7" s="124" t="s">
        <v>194</v>
      </c>
      <c r="BR7"/>
    </row>
    <row r="8" spans="2:69" ht="52.5" customHeight="1">
      <c r="B8" s="125"/>
      <c r="C8" s="126" t="s">
        <v>195</v>
      </c>
      <c r="D8" s="127"/>
      <c r="E8" s="127" t="s">
        <v>196</v>
      </c>
      <c r="F8" s="127" t="s">
        <v>197</v>
      </c>
      <c r="G8" s="127" t="s">
        <v>198</v>
      </c>
      <c r="H8" s="127" t="s">
        <v>199</v>
      </c>
      <c r="I8" s="127" t="s">
        <v>200</v>
      </c>
      <c r="J8" s="127" t="s">
        <v>201</v>
      </c>
      <c r="K8" s="128" t="s">
        <v>202</v>
      </c>
      <c r="L8" s="129" t="s">
        <v>203</v>
      </c>
      <c r="M8" s="129" t="s">
        <v>204</v>
      </c>
      <c r="N8" s="129" t="s">
        <v>205</v>
      </c>
      <c r="O8" s="129" t="s">
        <v>206</v>
      </c>
      <c r="P8" s="129" t="s">
        <v>207</v>
      </c>
      <c r="Q8" s="129" t="s">
        <v>208</v>
      </c>
      <c r="R8" s="129" t="s">
        <v>209</v>
      </c>
      <c r="S8" s="129" t="s">
        <v>210</v>
      </c>
      <c r="T8" s="129" t="s">
        <v>211</v>
      </c>
      <c r="U8" s="129" t="s">
        <v>212</v>
      </c>
      <c r="V8" s="129" t="s">
        <v>213</v>
      </c>
      <c r="W8" s="129" t="s">
        <v>214</v>
      </c>
      <c r="X8" s="129" t="s">
        <v>215</v>
      </c>
      <c r="Y8" s="129" t="s">
        <v>216</v>
      </c>
      <c r="Z8" s="129" t="s">
        <v>217</v>
      </c>
      <c r="AA8" s="129" t="s">
        <v>218</v>
      </c>
      <c r="AB8" s="129" t="s">
        <v>219</v>
      </c>
      <c r="AC8" s="129" t="s">
        <v>220</v>
      </c>
      <c r="AD8" s="129" t="s">
        <v>221</v>
      </c>
      <c r="AE8" s="129" t="s">
        <v>222</v>
      </c>
      <c r="AF8" s="129" t="s">
        <v>223</v>
      </c>
      <c r="AG8" s="129" t="s">
        <v>224</v>
      </c>
      <c r="AH8" s="129" t="s">
        <v>225</v>
      </c>
      <c r="AI8" s="129" t="s">
        <v>226</v>
      </c>
      <c r="AJ8" s="129" t="s">
        <v>227</v>
      </c>
      <c r="AK8" s="129" t="s">
        <v>228</v>
      </c>
      <c r="AL8" s="129" t="s">
        <v>229</v>
      </c>
      <c r="AM8" s="129" t="s">
        <v>230</v>
      </c>
      <c r="AN8" s="123" t="s">
        <v>231</v>
      </c>
      <c r="AO8" s="129" t="s">
        <v>232</v>
      </c>
      <c r="AP8" s="129" t="s">
        <v>233</v>
      </c>
      <c r="AQ8" s="129" t="s">
        <v>234</v>
      </c>
      <c r="AR8" s="129" t="s">
        <v>235</v>
      </c>
      <c r="AS8" s="129" t="s">
        <v>236</v>
      </c>
      <c r="AT8" s="129" t="s">
        <v>237</v>
      </c>
      <c r="AU8" s="129" t="s">
        <v>238</v>
      </c>
      <c r="AV8" s="129" t="s">
        <v>239</v>
      </c>
      <c r="AW8" s="129" t="s">
        <v>240</v>
      </c>
      <c r="AX8" s="129" t="s">
        <v>241</v>
      </c>
      <c r="AY8" s="129" t="s">
        <v>242</v>
      </c>
      <c r="AZ8" s="129" t="s">
        <v>243</v>
      </c>
      <c r="BA8" s="129" t="s">
        <v>244</v>
      </c>
      <c r="BB8" s="129" t="s">
        <v>245</v>
      </c>
      <c r="BC8" s="129" t="s">
        <v>246</v>
      </c>
      <c r="BD8" s="129" t="s">
        <v>247</v>
      </c>
      <c r="BE8" s="129" t="s">
        <v>248</v>
      </c>
      <c r="BF8" s="129" t="s">
        <v>248</v>
      </c>
      <c r="BG8" s="129" t="s">
        <v>249</v>
      </c>
      <c r="BH8" s="128" t="s">
        <v>250</v>
      </c>
      <c r="BI8" s="128" t="s">
        <v>250</v>
      </c>
      <c r="BJ8" s="128" t="s">
        <v>250</v>
      </c>
      <c r="BK8" s="128" t="s">
        <v>251</v>
      </c>
      <c r="BL8" s="128" t="s">
        <v>251</v>
      </c>
      <c r="BM8" s="128" t="s">
        <v>252</v>
      </c>
      <c r="BN8" s="129" t="s">
        <v>252</v>
      </c>
      <c r="BO8" s="128" t="s">
        <v>252</v>
      </c>
      <c r="BP8" s="128" t="s">
        <v>252</v>
      </c>
      <c r="BQ8" s="128" t="s">
        <v>253</v>
      </c>
    </row>
    <row r="9" spans="2:70" s="130" customFormat="1" ht="29.25" customHeight="1">
      <c r="B9" s="131"/>
      <c r="C9" s="132" t="s">
        <v>764</v>
      </c>
      <c r="D9" s="133"/>
      <c r="E9" s="134">
        <v>38565</v>
      </c>
      <c r="F9" s="134">
        <v>38808</v>
      </c>
      <c r="G9" s="134">
        <v>38565</v>
      </c>
      <c r="H9" s="275">
        <v>38718</v>
      </c>
      <c r="I9" s="537">
        <v>38808</v>
      </c>
      <c r="J9" s="536">
        <v>38565</v>
      </c>
      <c r="K9" s="134">
        <v>38473</v>
      </c>
      <c r="L9" s="134">
        <v>37408</v>
      </c>
      <c r="M9" s="134">
        <v>38473</v>
      </c>
      <c r="N9" s="481">
        <v>37834</v>
      </c>
      <c r="O9" s="134">
        <v>38047</v>
      </c>
      <c r="P9" s="481">
        <v>37834</v>
      </c>
      <c r="Q9" s="134">
        <v>38292</v>
      </c>
      <c r="R9" s="481">
        <v>38231</v>
      </c>
      <c r="S9" s="481">
        <v>38231</v>
      </c>
      <c r="T9" s="481">
        <v>38231</v>
      </c>
      <c r="U9" s="134">
        <v>38200</v>
      </c>
      <c r="V9" s="134">
        <v>37865</v>
      </c>
      <c r="W9" s="481">
        <v>37834</v>
      </c>
      <c r="X9" s="134">
        <v>38473</v>
      </c>
      <c r="Y9" s="134">
        <v>39356</v>
      </c>
      <c r="Z9" s="134">
        <v>39508</v>
      </c>
      <c r="AA9" s="134">
        <v>39814</v>
      </c>
      <c r="AB9" s="134">
        <v>39356</v>
      </c>
      <c r="AC9" s="134">
        <v>39356</v>
      </c>
      <c r="AD9" s="134">
        <v>38565</v>
      </c>
      <c r="AE9" s="134">
        <v>39417</v>
      </c>
      <c r="AF9" s="134">
        <v>39052</v>
      </c>
      <c r="AG9" s="134">
        <v>39264</v>
      </c>
      <c r="AH9" s="134">
        <v>39264</v>
      </c>
      <c r="AI9" s="134">
        <v>38200</v>
      </c>
      <c r="AJ9" s="134">
        <v>38200</v>
      </c>
      <c r="AK9" s="134">
        <v>38200</v>
      </c>
      <c r="AL9" s="134">
        <v>38596</v>
      </c>
      <c r="AM9" s="134">
        <v>39387</v>
      </c>
      <c r="AN9" s="134">
        <v>38231</v>
      </c>
      <c r="AO9" s="134">
        <v>38231</v>
      </c>
      <c r="AP9" s="134">
        <v>38169</v>
      </c>
      <c r="AQ9" s="134">
        <v>38169</v>
      </c>
      <c r="AR9" s="134">
        <v>38596</v>
      </c>
      <c r="AS9" s="134">
        <v>39326</v>
      </c>
      <c r="AT9" s="134">
        <v>39295</v>
      </c>
      <c r="AU9" s="134">
        <v>39295</v>
      </c>
      <c r="AV9" s="134">
        <v>39295</v>
      </c>
      <c r="AW9" s="134">
        <v>38169</v>
      </c>
      <c r="AX9" s="134">
        <v>39326</v>
      </c>
      <c r="AY9" s="134">
        <v>39326</v>
      </c>
      <c r="AZ9" s="134">
        <v>38169</v>
      </c>
      <c r="BA9" s="134">
        <v>38047</v>
      </c>
      <c r="BB9" s="134">
        <v>38047</v>
      </c>
      <c r="BC9" s="134">
        <v>38047</v>
      </c>
      <c r="BD9" s="134">
        <v>39417</v>
      </c>
      <c r="BE9" s="134">
        <v>38353</v>
      </c>
      <c r="BF9" s="134">
        <v>38231</v>
      </c>
      <c r="BG9" s="134">
        <v>39539</v>
      </c>
      <c r="BH9" s="134">
        <v>39539</v>
      </c>
      <c r="BI9" s="134">
        <v>39539</v>
      </c>
      <c r="BJ9" s="134">
        <v>39539</v>
      </c>
      <c r="BK9" s="134">
        <v>39539</v>
      </c>
      <c r="BL9" s="134">
        <v>39539</v>
      </c>
      <c r="BM9" s="134">
        <v>39052</v>
      </c>
      <c r="BN9" s="134">
        <v>39052</v>
      </c>
      <c r="BO9" s="134">
        <v>39052</v>
      </c>
      <c r="BP9" s="134">
        <v>39052</v>
      </c>
      <c r="BQ9" s="134">
        <v>38473</v>
      </c>
      <c r="BR9"/>
    </row>
    <row r="10" spans="2:70" s="42" customFormat="1" ht="10.5" customHeight="1">
      <c r="B10" s="135"/>
      <c r="C10" s="57"/>
      <c r="D10" s="135"/>
      <c r="BR10"/>
    </row>
    <row r="11" spans="2:70" s="130" customFormat="1" ht="29.25" customHeight="1">
      <c r="B11" s="136" t="s">
        <v>57</v>
      </c>
      <c r="C11" s="137" t="s">
        <v>255</v>
      </c>
      <c r="D11" s="136" t="s">
        <v>45</v>
      </c>
      <c r="E11" s="138"/>
      <c r="F11" s="138"/>
      <c r="G11" s="138"/>
      <c r="H11" s="138"/>
      <c r="I11" s="138"/>
      <c r="J11" s="138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/>
    </row>
    <row r="12" spans="2:70" s="42" customFormat="1" ht="29.25" customHeight="1">
      <c r="B12" s="135"/>
      <c r="C12" s="57"/>
      <c r="D12" s="140"/>
      <c r="BR12"/>
    </row>
    <row r="13" spans="2:70" s="141" customFormat="1" ht="18" customHeight="1">
      <c r="B13" s="142">
        <v>1</v>
      </c>
      <c r="C13" s="14" t="s">
        <v>256</v>
      </c>
      <c r="D13" s="143"/>
      <c r="E13" s="143"/>
      <c r="F13" s="143"/>
      <c r="G13" s="143"/>
      <c r="H13" s="143"/>
      <c r="I13" s="143"/>
      <c r="J13" s="14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/>
    </row>
    <row r="14" spans="2:70" s="141" customFormat="1" ht="27.75" customHeight="1">
      <c r="B14" s="144" t="s">
        <v>257</v>
      </c>
      <c r="C14" s="15" t="s">
        <v>258</v>
      </c>
      <c r="D14" s="145" t="s">
        <v>259</v>
      </c>
      <c r="E14" s="146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6">
        <v>0</v>
      </c>
      <c r="Q14" s="146">
        <v>0</v>
      </c>
      <c r="R14" s="146">
        <v>0</v>
      </c>
      <c r="S14" s="146">
        <v>0</v>
      </c>
      <c r="T14" s="146">
        <v>0</v>
      </c>
      <c r="U14" s="146">
        <v>0</v>
      </c>
      <c r="V14" s="146">
        <v>0</v>
      </c>
      <c r="W14" s="146">
        <v>0</v>
      </c>
      <c r="X14" s="146">
        <v>0</v>
      </c>
      <c r="Y14" s="146">
        <v>0</v>
      </c>
      <c r="Z14" s="146">
        <v>0</v>
      </c>
      <c r="AA14" s="146">
        <v>414.69</v>
      </c>
      <c r="AB14" s="146">
        <v>0</v>
      </c>
      <c r="AC14" s="146">
        <v>0</v>
      </c>
      <c r="AD14" s="146">
        <v>0</v>
      </c>
      <c r="AE14" s="146">
        <v>0</v>
      </c>
      <c r="AF14" s="146">
        <v>0</v>
      </c>
      <c r="AG14" s="146">
        <v>0</v>
      </c>
      <c r="AH14" s="146">
        <v>0</v>
      </c>
      <c r="AI14" s="146">
        <v>0</v>
      </c>
      <c r="AJ14" s="146">
        <v>0</v>
      </c>
      <c r="AK14" s="146">
        <v>0</v>
      </c>
      <c r="AL14" s="146">
        <v>0</v>
      </c>
      <c r="AM14" s="146">
        <v>0</v>
      </c>
      <c r="AN14" s="146">
        <v>0</v>
      </c>
      <c r="AO14" s="146">
        <v>0</v>
      </c>
      <c r="AP14" s="146">
        <v>0</v>
      </c>
      <c r="AQ14" s="146">
        <v>0</v>
      </c>
      <c r="AR14" s="146">
        <v>0</v>
      </c>
      <c r="AS14" s="146">
        <v>0</v>
      </c>
      <c r="AT14" s="146">
        <v>0</v>
      </c>
      <c r="AU14" s="146">
        <v>0</v>
      </c>
      <c r="AV14" s="146">
        <v>0</v>
      </c>
      <c r="AW14" s="146">
        <v>0</v>
      </c>
      <c r="AX14" s="146">
        <v>0</v>
      </c>
      <c r="AY14" s="146">
        <v>0</v>
      </c>
      <c r="AZ14" s="146">
        <v>0</v>
      </c>
      <c r="BA14" s="146">
        <v>0</v>
      </c>
      <c r="BB14" s="146">
        <v>0</v>
      </c>
      <c r="BC14" s="146">
        <v>0</v>
      </c>
      <c r="BD14" s="146">
        <v>0</v>
      </c>
      <c r="BE14" s="146">
        <v>0</v>
      </c>
      <c r="BF14" s="146">
        <v>0</v>
      </c>
      <c r="BG14" s="146">
        <v>0</v>
      </c>
      <c r="BH14" s="146">
        <v>0</v>
      </c>
      <c r="BI14" s="146">
        <v>0</v>
      </c>
      <c r="BJ14" s="146">
        <v>0</v>
      </c>
      <c r="BK14" s="146">
        <v>0</v>
      </c>
      <c r="BL14" s="146">
        <v>0</v>
      </c>
      <c r="BM14" s="146">
        <v>0</v>
      </c>
      <c r="BN14" s="146">
        <v>0</v>
      </c>
      <c r="BO14" s="146">
        <v>0</v>
      </c>
      <c r="BP14" s="146">
        <v>0</v>
      </c>
      <c r="BQ14" s="146">
        <v>0</v>
      </c>
      <c r="BR14"/>
    </row>
    <row r="15" spans="2:69" ht="30" customHeight="1">
      <c r="B15" s="144" t="s">
        <v>260</v>
      </c>
      <c r="C15" s="147" t="s">
        <v>261</v>
      </c>
      <c r="D15" s="145" t="s">
        <v>259</v>
      </c>
      <c r="E15" s="148">
        <v>617.26</v>
      </c>
      <c r="F15" s="146">
        <v>0</v>
      </c>
      <c r="G15" s="148">
        <v>699.67</v>
      </c>
      <c r="H15" s="146">
        <v>0</v>
      </c>
      <c r="I15" s="146">
        <v>0</v>
      </c>
      <c r="J15" s="149">
        <v>723.28</v>
      </c>
      <c r="K15" s="146">
        <v>0</v>
      </c>
      <c r="L15" s="146">
        <v>0</v>
      </c>
      <c r="M15" s="146">
        <v>0</v>
      </c>
      <c r="N15" s="146">
        <v>0</v>
      </c>
      <c r="O15" s="146">
        <v>0</v>
      </c>
      <c r="P15" s="146">
        <v>0</v>
      </c>
      <c r="Q15" s="146">
        <v>0</v>
      </c>
      <c r="R15" s="146">
        <v>0</v>
      </c>
      <c r="S15" s="146">
        <v>0</v>
      </c>
      <c r="T15" s="146">
        <v>0</v>
      </c>
      <c r="U15" s="146">
        <v>0</v>
      </c>
      <c r="V15" s="146">
        <v>0</v>
      </c>
      <c r="W15" s="146">
        <v>0</v>
      </c>
      <c r="X15" s="146">
        <v>0</v>
      </c>
      <c r="Y15" s="146">
        <v>0</v>
      </c>
      <c r="Z15" s="146">
        <v>790.61</v>
      </c>
      <c r="AA15" s="146">
        <v>0</v>
      </c>
      <c r="AB15" s="146">
        <v>0</v>
      </c>
      <c r="AC15" s="146">
        <v>0</v>
      </c>
      <c r="AD15" s="146">
        <v>691.81</v>
      </c>
      <c r="AE15" s="146">
        <v>800.8333333333334</v>
      </c>
      <c r="AF15" s="146">
        <v>896</v>
      </c>
      <c r="AG15" s="146">
        <v>837.75</v>
      </c>
      <c r="AH15" s="146">
        <v>870</v>
      </c>
      <c r="AI15" s="146">
        <v>533.31718</v>
      </c>
      <c r="AJ15" s="146">
        <v>530.36</v>
      </c>
      <c r="AK15" s="146">
        <v>534.69</v>
      </c>
      <c r="AL15" s="146">
        <v>708.39</v>
      </c>
      <c r="AM15" s="146">
        <v>1023.72</v>
      </c>
      <c r="AN15" s="146">
        <v>522.4</v>
      </c>
      <c r="AO15" s="146">
        <v>522.97</v>
      </c>
      <c r="AP15" s="146">
        <v>544.81</v>
      </c>
      <c r="AQ15" s="146">
        <v>544.81</v>
      </c>
      <c r="AR15" s="146">
        <v>0</v>
      </c>
      <c r="AS15" s="146">
        <v>841.35</v>
      </c>
      <c r="AT15" s="146">
        <v>0</v>
      </c>
      <c r="AU15" s="146">
        <v>0</v>
      </c>
      <c r="AV15" s="146">
        <v>0</v>
      </c>
      <c r="AW15" s="146">
        <v>0</v>
      </c>
      <c r="AX15" s="146">
        <v>0</v>
      </c>
      <c r="AY15" s="146">
        <v>0</v>
      </c>
      <c r="AZ15" s="146">
        <v>0</v>
      </c>
      <c r="BA15" s="146">
        <v>0</v>
      </c>
      <c r="BB15" s="146">
        <v>0</v>
      </c>
      <c r="BC15" s="146">
        <v>0</v>
      </c>
      <c r="BD15" s="146">
        <v>0</v>
      </c>
      <c r="BE15" s="146">
        <v>0</v>
      </c>
      <c r="BF15" s="146">
        <v>0</v>
      </c>
      <c r="BG15" s="146">
        <v>0</v>
      </c>
      <c r="BH15" s="146">
        <v>0</v>
      </c>
      <c r="BI15" s="146">
        <v>0</v>
      </c>
      <c r="BJ15" s="146">
        <v>0</v>
      </c>
      <c r="BK15" s="146">
        <v>0</v>
      </c>
      <c r="BL15" s="146">
        <v>0</v>
      </c>
      <c r="BM15" s="146">
        <v>0</v>
      </c>
      <c r="BN15" s="146">
        <v>0</v>
      </c>
      <c r="BO15" s="146">
        <v>0</v>
      </c>
      <c r="BP15" s="146">
        <v>0</v>
      </c>
      <c r="BQ15" s="146">
        <v>0</v>
      </c>
    </row>
    <row r="16" spans="2:69" ht="28.5" customHeight="1">
      <c r="B16" s="144" t="s">
        <v>262</v>
      </c>
      <c r="C16" s="147" t="s">
        <v>263</v>
      </c>
      <c r="D16" s="145" t="s">
        <v>259</v>
      </c>
      <c r="E16" s="146">
        <v>0</v>
      </c>
      <c r="F16" s="146">
        <v>0</v>
      </c>
      <c r="G16" s="146">
        <v>0</v>
      </c>
      <c r="H16" s="146">
        <v>0</v>
      </c>
      <c r="I16" s="146">
        <v>0</v>
      </c>
      <c r="J16" s="146">
        <v>0</v>
      </c>
      <c r="K16" s="146">
        <v>0</v>
      </c>
      <c r="L16" s="146">
        <v>0</v>
      </c>
      <c r="M16" s="146">
        <v>0</v>
      </c>
      <c r="N16" s="146">
        <v>0</v>
      </c>
      <c r="O16" s="146">
        <v>0</v>
      </c>
      <c r="P16" s="146">
        <v>0</v>
      </c>
      <c r="Q16" s="146">
        <v>0</v>
      </c>
      <c r="R16" s="146">
        <v>0</v>
      </c>
      <c r="S16" s="146">
        <v>0</v>
      </c>
      <c r="T16" s="146">
        <v>0</v>
      </c>
      <c r="U16" s="146">
        <v>0</v>
      </c>
      <c r="V16" s="146">
        <v>0</v>
      </c>
      <c r="W16" s="146">
        <v>0</v>
      </c>
      <c r="X16" s="146">
        <v>0</v>
      </c>
      <c r="Y16" s="146">
        <v>0</v>
      </c>
      <c r="Z16" s="146">
        <v>0</v>
      </c>
      <c r="AA16" s="146">
        <v>0</v>
      </c>
      <c r="AB16" s="146">
        <v>392.75</v>
      </c>
      <c r="AC16" s="146">
        <v>391.5</v>
      </c>
      <c r="AD16" s="146">
        <v>0</v>
      </c>
      <c r="AE16" s="146">
        <v>0</v>
      </c>
      <c r="AF16" s="146">
        <v>0</v>
      </c>
      <c r="AG16" s="146">
        <v>0</v>
      </c>
      <c r="AH16" s="146">
        <v>0</v>
      </c>
      <c r="AI16" s="146">
        <v>0</v>
      </c>
      <c r="AJ16" s="146">
        <v>0</v>
      </c>
      <c r="AK16" s="146">
        <v>0</v>
      </c>
      <c r="AL16" s="146">
        <v>0</v>
      </c>
      <c r="AM16" s="146">
        <v>0</v>
      </c>
      <c r="AN16" s="146">
        <v>0</v>
      </c>
      <c r="AO16" s="146">
        <v>0</v>
      </c>
      <c r="AP16" s="146">
        <v>0</v>
      </c>
      <c r="AQ16" s="146">
        <v>0</v>
      </c>
      <c r="AR16" s="146">
        <v>0</v>
      </c>
      <c r="AS16" s="146">
        <v>0</v>
      </c>
      <c r="AT16" s="146">
        <v>0</v>
      </c>
      <c r="AU16" s="146">
        <v>0</v>
      </c>
      <c r="AV16" s="146">
        <v>0</v>
      </c>
      <c r="AW16" s="146">
        <v>0</v>
      </c>
      <c r="AX16" s="146">
        <v>0</v>
      </c>
      <c r="AY16" s="146">
        <v>0</v>
      </c>
      <c r="AZ16" s="146">
        <v>0</v>
      </c>
      <c r="BA16" s="146">
        <v>0</v>
      </c>
      <c r="BB16" s="146">
        <v>0</v>
      </c>
      <c r="BC16" s="146">
        <v>0</v>
      </c>
      <c r="BD16" s="146">
        <v>0</v>
      </c>
      <c r="BE16" s="146">
        <v>0</v>
      </c>
      <c r="BF16" s="146">
        <v>0</v>
      </c>
      <c r="BG16" s="146">
        <v>0</v>
      </c>
      <c r="BH16" s="146">
        <v>0</v>
      </c>
      <c r="BI16" s="146">
        <v>0</v>
      </c>
      <c r="BJ16" s="146">
        <v>0</v>
      </c>
      <c r="BK16" s="146">
        <v>0</v>
      </c>
      <c r="BL16" s="146">
        <v>0</v>
      </c>
      <c r="BM16" s="146">
        <v>0</v>
      </c>
      <c r="BN16" s="146">
        <v>0</v>
      </c>
      <c r="BO16" s="146">
        <v>0</v>
      </c>
      <c r="BP16" s="146">
        <v>0</v>
      </c>
      <c r="BQ16" s="146">
        <v>0</v>
      </c>
    </row>
    <row r="17" spans="2:69" ht="27.75" customHeight="1">
      <c r="B17" s="144" t="s">
        <v>264</v>
      </c>
      <c r="C17" s="15" t="s">
        <v>265</v>
      </c>
      <c r="D17" s="150"/>
      <c r="E17" s="146">
        <v>0</v>
      </c>
      <c r="F17" s="146">
        <v>0</v>
      </c>
      <c r="G17" s="146">
        <v>0</v>
      </c>
      <c r="H17" s="146">
        <v>0</v>
      </c>
      <c r="I17" s="146">
        <v>0</v>
      </c>
      <c r="J17" s="146">
        <v>0</v>
      </c>
      <c r="K17" s="146">
        <v>0</v>
      </c>
      <c r="L17" s="146">
        <v>0</v>
      </c>
      <c r="M17" s="146">
        <v>0</v>
      </c>
      <c r="N17" s="146">
        <v>0</v>
      </c>
      <c r="O17" s="146">
        <v>0</v>
      </c>
      <c r="P17" s="146">
        <v>0</v>
      </c>
      <c r="Q17" s="146">
        <v>0</v>
      </c>
      <c r="R17" s="146">
        <v>0</v>
      </c>
      <c r="S17" s="146">
        <v>0</v>
      </c>
      <c r="T17" s="146">
        <v>0</v>
      </c>
      <c r="U17" s="146">
        <v>0</v>
      </c>
      <c r="V17" s="146">
        <v>0</v>
      </c>
      <c r="W17" s="146">
        <v>0</v>
      </c>
      <c r="X17" s="146">
        <v>0</v>
      </c>
      <c r="Y17" s="146">
        <v>0</v>
      </c>
      <c r="Z17" s="146">
        <v>0</v>
      </c>
      <c r="AA17" s="146">
        <v>0</v>
      </c>
      <c r="AB17" s="146">
        <v>0</v>
      </c>
      <c r="AC17" s="146">
        <v>0</v>
      </c>
      <c r="AD17" s="146">
        <v>0</v>
      </c>
      <c r="AE17" s="146">
        <v>0</v>
      </c>
      <c r="AF17" s="146">
        <v>0</v>
      </c>
      <c r="AG17" s="146">
        <v>0</v>
      </c>
      <c r="AH17" s="146">
        <v>0</v>
      </c>
      <c r="AI17" s="146">
        <v>0</v>
      </c>
      <c r="AJ17" s="146">
        <v>0</v>
      </c>
      <c r="AK17" s="146">
        <v>0</v>
      </c>
      <c r="AL17" s="146">
        <v>0</v>
      </c>
      <c r="AM17" s="146">
        <v>0</v>
      </c>
      <c r="AN17" s="146">
        <v>0</v>
      </c>
      <c r="AO17" s="146">
        <v>0</v>
      </c>
      <c r="AP17" s="146">
        <v>0</v>
      </c>
      <c r="AQ17" s="146">
        <v>0</v>
      </c>
      <c r="AR17" s="146">
        <v>642.7</v>
      </c>
      <c r="AS17" s="146">
        <v>0</v>
      </c>
      <c r="AT17" s="146">
        <v>0</v>
      </c>
      <c r="AU17" s="146">
        <v>0</v>
      </c>
      <c r="AV17" s="146">
        <v>0</v>
      </c>
      <c r="AW17" s="146">
        <v>0</v>
      </c>
      <c r="AX17" s="146">
        <v>0</v>
      </c>
      <c r="AY17" s="146">
        <v>0</v>
      </c>
      <c r="AZ17" s="146">
        <v>0</v>
      </c>
      <c r="BA17" s="146">
        <v>0</v>
      </c>
      <c r="BB17" s="146">
        <v>0</v>
      </c>
      <c r="BC17" s="146">
        <v>0</v>
      </c>
      <c r="BD17" s="146">
        <v>0</v>
      </c>
      <c r="BE17" s="146">
        <v>0</v>
      </c>
      <c r="BF17" s="146">
        <v>0</v>
      </c>
      <c r="BG17" s="146">
        <v>0</v>
      </c>
      <c r="BH17" s="146">
        <v>0</v>
      </c>
      <c r="BI17" s="146">
        <v>0</v>
      </c>
      <c r="BJ17" s="146">
        <v>0</v>
      </c>
      <c r="BK17" s="146">
        <v>0</v>
      </c>
      <c r="BL17" s="146">
        <v>0</v>
      </c>
      <c r="BM17" s="146">
        <v>0</v>
      </c>
      <c r="BN17" s="146">
        <v>0</v>
      </c>
      <c r="BO17" s="146">
        <v>0</v>
      </c>
      <c r="BP17" s="146">
        <v>0</v>
      </c>
      <c r="BQ17" s="146">
        <v>0</v>
      </c>
    </row>
    <row r="18" spans="2:11" ht="19.5" customHeight="1">
      <c r="B18" s="144"/>
      <c r="C18" s="15"/>
      <c r="D18" s="150"/>
      <c r="E18" s="151"/>
      <c r="F18" s="151"/>
      <c r="G18" s="151"/>
      <c r="H18" s="151"/>
      <c r="I18" s="151"/>
      <c r="J18" s="151"/>
      <c r="K18" s="151"/>
    </row>
    <row r="19" spans="2:69" ht="18.75" customHeight="1">
      <c r="B19" s="142">
        <v>2</v>
      </c>
      <c r="C19" s="143" t="s">
        <v>67</v>
      </c>
      <c r="D19" s="143"/>
      <c r="E19" s="143"/>
      <c r="F19" s="143"/>
      <c r="G19" s="143"/>
      <c r="H19" s="143"/>
      <c r="I19" s="143"/>
      <c r="J19" s="143"/>
      <c r="K19" s="143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</row>
    <row r="20" spans="2:69" ht="12.75">
      <c r="B20" s="152" t="s">
        <v>257</v>
      </c>
      <c r="C20" s="147" t="s">
        <v>266</v>
      </c>
      <c r="D20" s="145" t="s">
        <v>259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53">
        <v>0</v>
      </c>
      <c r="O20" s="153">
        <v>0</v>
      </c>
      <c r="P20" s="153">
        <v>0</v>
      </c>
      <c r="Q20" s="153">
        <v>0</v>
      </c>
      <c r="R20" s="153">
        <v>0</v>
      </c>
      <c r="S20" s="153">
        <v>0</v>
      </c>
      <c r="T20" s="153">
        <v>0</v>
      </c>
      <c r="U20" s="153">
        <v>0</v>
      </c>
      <c r="V20" s="153">
        <v>0</v>
      </c>
      <c r="W20" s="153">
        <v>0</v>
      </c>
      <c r="X20" s="153">
        <v>0</v>
      </c>
      <c r="Y20" s="153">
        <v>0</v>
      </c>
      <c r="Z20" s="153">
        <v>0</v>
      </c>
      <c r="AA20" s="153">
        <v>0</v>
      </c>
      <c r="AB20" s="153">
        <v>0</v>
      </c>
      <c r="AC20" s="153">
        <v>0</v>
      </c>
      <c r="AD20" s="153">
        <v>0</v>
      </c>
      <c r="AE20" s="153">
        <v>0</v>
      </c>
      <c r="AF20" s="153">
        <v>0</v>
      </c>
      <c r="AG20" s="153">
        <v>0</v>
      </c>
      <c r="AH20" s="153">
        <v>0</v>
      </c>
      <c r="AI20" s="153">
        <v>0</v>
      </c>
      <c r="AJ20" s="153">
        <v>0</v>
      </c>
      <c r="AK20" s="153">
        <v>0</v>
      </c>
      <c r="AL20" s="153">
        <v>0</v>
      </c>
      <c r="AM20" s="153">
        <v>0</v>
      </c>
      <c r="AN20" s="153">
        <v>0</v>
      </c>
      <c r="AO20" s="153">
        <v>0</v>
      </c>
      <c r="AP20" s="153">
        <v>0</v>
      </c>
      <c r="AQ20" s="153">
        <v>0</v>
      </c>
      <c r="AR20" s="153">
        <v>0</v>
      </c>
      <c r="AS20" s="153">
        <v>0</v>
      </c>
      <c r="AT20" s="153">
        <v>408</v>
      </c>
      <c r="AU20" s="153">
        <v>412</v>
      </c>
      <c r="AV20" s="153">
        <v>323.25</v>
      </c>
      <c r="AW20" s="153">
        <v>0</v>
      </c>
      <c r="AX20" s="153">
        <v>0</v>
      </c>
      <c r="AY20" s="153">
        <v>0</v>
      </c>
      <c r="AZ20" s="153">
        <v>0</v>
      </c>
      <c r="BA20" s="153">
        <v>0</v>
      </c>
      <c r="BB20" s="153">
        <v>0</v>
      </c>
      <c r="BC20" s="153">
        <v>0</v>
      </c>
      <c r="BD20" s="153">
        <v>0</v>
      </c>
      <c r="BE20" s="153">
        <v>0</v>
      </c>
      <c r="BF20" s="153">
        <v>0</v>
      </c>
      <c r="BG20" s="153">
        <v>409.35</v>
      </c>
      <c r="BH20" s="153">
        <v>408.5</v>
      </c>
      <c r="BI20" s="153">
        <v>405.3</v>
      </c>
      <c r="BJ20" s="153">
        <v>404.15</v>
      </c>
      <c r="BK20" s="153">
        <v>404.15</v>
      </c>
      <c r="BL20" s="153">
        <v>408.15</v>
      </c>
      <c r="BM20" s="153">
        <v>0</v>
      </c>
      <c r="BN20" s="153">
        <v>0</v>
      </c>
      <c r="BO20" s="153">
        <v>0</v>
      </c>
      <c r="BP20" s="153">
        <v>0</v>
      </c>
      <c r="BQ20" s="153">
        <v>0</v>
      </c>
    </row>
    <row r="21" spans="2:69" ht="16.5" customHeight="1">
      <c r="B21" s="152" t="s">
        <v>260</v>
      </c>
      <c r="C21" s="147" t="s">
        <v>267</v>
      </c>
      <c r="D21" s="145" t="s">
        <v>259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53">
        <v>0</v>
      </c>
      <c r="Q21" s="153">
        <v>0</v>
      </c>
      <c r="R21" s="153">
        <v>0</v>
      </c>
      <c r="S21" s="153">
        <v>0</v>
      </c>
      <c r="T21" s="153">
        <v>0</v>
      </c>
      <c r="U21" s="153">
        <v>0</v>
      </c>
      <c r="V21" s="153">
        <v>0</v>
      </c>
      <c r="W21" s="153">
        <v>0</v>
      </c>
      <c r="X21" s="153">
        <v>0</v>
      </c>
      <c r="Y21" s="153">
        <v>0</v>
      </c>
      <c r="Z21" s="153">
        <v>0</v>
      </c>
      <c r="AA21" s="153">
        <v>0</v>
      </c>
      <c r="AB21" s="153">
        <v>0</v>
      </c>
      <c r="AC21" s="153">
        <v>0</v>
      </c>
      <c r="AD21" s="153">
        <v>0</v>
      </c>
      <c r="AE21" s="153">
        <v>0</v>
      </c>
      <c r="AF21" s="153">
        <v>0</v>
      </c>
      <c r="AG21" s="153">
        <v>0</v>
      </c>
      <c r="AH21" s="153">
        <v>0</v>
      </c>
      <c r="AI21" s="153">
        <v>0</v>
      </c>
      <c r="AJ21" s="153">
        <v>0</v>
      </c>
      <c r="AK21" s="153">
        <v>0</v>
      </c>
      <c r="AL21" s="153">
        <v>0</v>
      </c>
      <c r="AM21" s="153">
        <v>0</v>
      </c>
      <c r="AN21" s="153">
        <v>0</v>
      </c>
      <c r="AO21" s="153">
        <v>0</v>
      </c>
      <c r="AP21" s="153">
        <v>0</v>
      </c>
      <c r="AQ21" s="153">
        <v>0</v>
      </c>
      <c r="AR21" s="153">
        <v>0</v>
      </c>
      <c r="AS21" s="153">
        <v>0</v>
      </c>
      <c r="AT21" s="153">
        <v>0</v>
      </c>
      <c r="AU21" s="153">
        <v>0</v>
      </c>
      <c r="AV21" s="153">
        <v>0</v>
      </c>
      <c r="AW21" s="153">
        <v>0</v>
      </c>
      <c r="AX21" s="153">
        <v>0</v>
      </c>
      <c r="AY21" s="153">
        <v>0</v>
      </c>
      <c r="AZ21" s="153">
        <v>228</v>
      </c>
      <c r="BA21" s="153">
        <v>217.25</v>
      </c>
      <c r="BB21" s="153">
        <v>228</v>
      </c>
      <c r="BC21" s="153">
        <v>237.25</v>
      </c>
      <c r="BD21" s="153">
        <v>0</v>
      </c>
      <c r="BE21" s="153">
        <v>0</v>
      </c>
      <c r="BF21" s="153">
        <v>256.3</v>
      </c>
      <c r="BG21" s="153">
        <v>0</v>
      </c>
      <c r="BH21" s="153">
        <v>0</v>
      </c>
      <c r="BI21" s="153">
        <v>0</v>
      </c>
      <c r="BJ21" s="153">
        <v>0</v>
      </c>
      <c r="BK21" s="153">
        <v>347.65</v>
      </c>
      <c r="BL21" s="153">
        <v>0</v>
      </c>
      <c r="BM21" s="153">
        <v>0</v>
      </c>
      <c r="BN21" s="153">
        <v>0</v>
      </c>
      <c r="BO21" s="153">
        <v>0</v>
      </c>
      <c r="BP21" s="153">
        <v>0</v>
      </c>
      <c r="BQ21" s="153">
        <v>0</v>
      </c>
    </row>
    <row r="22" spans="2:69" ht="15" customHeight="1">
      <c r="B22" s="152" t="s">
        <v>262</v>
      </c>
      <c r="C22" s="147" t="s">
        <v>268</v>
      </c>
      <c r="D22" s="145" t="s">
        <v>259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  <c r="O22" s="153">
        <v>0</v>
      </c>
      <c r="P22" s="153">
        <v>0</v>
      </c>
      <c r="Q22" s="153">
        <v>0</v>
      </c>
      <c r="R22" s="153">
        <v>0</v>
      </c>
      <c r="S22" s="153">
        <v>0</v>
      </c>
      <c r="T22" s="153">
        <v>0</v>
      </c>
      <c r="U22" s="153">
        <v>0</v>
      </c>
      <c r="V22" s="153">
        <v>0</v>
      </c>
      <c r="W22" s="153">
        <v>0</v>
      </c>
      <c r="X22" s="153">
        <v>0</v>
      </c>
      <c r="Y22" s="153">
        <v>0</v>
      </c>
      <c r="Z22" s="153">
        <v>0</v>
      </c>
      <c r="AA22" s="153">
        <v>0</v>
      </c>
      <c r="AB22" s="153">
        <v>0</v>
      </c>
      <c r="AC22" s="153">
        <v>0</v>
      </c>
      <c r="AD22" s="153">
        <v>0</v>
      </c>
      <c r="AE22" s="153">
        <v>0</v>
      </c>
      <c r="AF22" s="153">
        <v>0</v>
      </c>
      <c r="AG22" s="153">
        <v>0</v>
      </c>
      <c r="AH22" s="153">
        <v>0</v>
      </c>
      <c r="AI22" s="153">
        <v>0</v>
      </c>
      <c r="AJ22" s="153">
        <v>0</v>
      </c>
      <c r="AK22" s="153">
        <v>0</v>
      </c>
      <c r="AL22" s="153">
        <v>0</v>
      </c>
      <c r="AM22" s="153">
        <v>0</v>
      </c>
      <c r="AN22" s="153">
        <v>0</v>
      </c>
      <c r="AO22" s="153">
        <v>0</v>
      </c>
      <c r="AP22" s="153">
        <v>0</v>
      </c>
      <c r="AQ22" s="153">
        <v>0</v>
      </c>
      <c r="AR22" s="153">
        <v>0</v>
      </c>
      <c r="AS22" s="153">
        <v>0</v>
      </c>
      <c r="AT22" s="153">
        <v>0</v>
      </c>
      <c r="AU22" s="153">
        <v>0</v>
      </c>
      <c r="AV22" s="153">
        <v>0</v>
      </c>
      <c r="AW22" s="153">
        <v>258</v>
      </c>
      <c r="AX22" s="153">
        <v>354.5</v>
      </c>
      <c r="AY22" s="153">
        <v>350.9</v>
      </c>
      <c r="AZ22" s="153">
        <v>217</v>
      </c>
      <c r="BA22" s="153">
        <v>205</v>
      </c>
      <c r="BB22" s="153">
        <v>0</v>
      </c>
      <c r="BC22" s="153">
        <v>0</v>
      </c>
      <c r="BD22" s="153">
        <v>333.9</v>
      </c>
      <c r="BE22" s="153">
        <v>234.5</v>
      </c>
      <c r="BF22" s="153">
        <v>0</v>
      </c>
      <c r="BG22" s="153">
        <v>320.9</v>
      </c>
      <c r="BH22" s="153">
        <v>322.25</v>
      </c>
      <c r="BI22" s="153">
        <v>0</v>
      </c>
      <c r="BJ22" s="153">
        <v>319.05</v>
      </c>
      <c r="BK22" s="153">
        <v>0</v>
      </c>
      <c r="BL22" s="153">
        <v>0</v>
      </c>
      <c r="BM22" s="153">
        <v>312.5</v>
      </c>
      <c r="BN22" s="153">
        <v>307</v>
      </c>
      <c r="BO22" s="153">
        <v>312</v>
      </c>
      <c r="BP22" s="153">
        <v>316</v>
      </c>
      <c r="BQ22" s="153">
        <v>274.85</v>
      </c>
    </row>
    <row r="23" spans="2:69" ht="14.25" customHeight="1">
      <c r="B23" s="152" t="s">
        <v>264</v>
      </c>
      <c r="C23" s="147" t="s">
        <v>269</v>
      </c>
      <c r="D23" s="145" t="s">
        <v>259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T23" s="153">
        <v>0</v>
      </c>
      <c r="U23" s="153">
        <v>0</v>
      </c>
      <c r="V23" s="153">
        <v>0</v>
      </c>
      <c r="W23" s="153">
        <v>0</v>
      </c>
      <c r="X23" s="153">
        <v>0</v>
      </c>
      <c r="Y23" s="153">
        <v>0</v>
      </c>
      <c r="Z23" s="153">
        <v>0</v>
      </c>
      <c r="AA23" s="153">
        <v>0</v>
      </c>
      <c r="AB23" s="153">
        <v>0</v>
      </c>
      <c r="AC23" s="153">
        <v>0</v>
      </c>
      <c r="AD23" s="153">
        <v>0</v>
      </c>
      <c r="AE23" s="153">
        <v>0</v>
      </c>
      <c r="AF23" s="153">
        <v>0</v>
      </c>
      <c r="AG23" s="153">
        <v>0</v>
      </c>
      <c r="AH23" s="153">
        <v>0</v>
      </c>
      <c r="AI23" s="153">
        <v>0</v>
      </c>
      <c r="AJ23" s="153">
        <v>0</v>
      </c>
      <c r="AK23" s="153">
        <v>0</v>
      </c>
      <c r="AL23" s="153">
        <v>0</v>
      </c>
      <c r="AM23" s="153">
        <v>0</v>
      </c>
      <c r="AN23" s="153">
        <v>0</v>
      </c>
      <c r="AO23" s="153">
        <v>0</v>
      </c>
      <c r="AP23" s="153">
        <v>0</v>
      </c>
      <c r="AQ23" s="153">
        <v>0</v>
      </c>
      <c r="AR23" s="153">
        <v>0</v>
      </c>
      <c r="AS23" s="153">
        <v>0</v>
      </c>
      <c r="AT23" s="153">
        <v>0</v>
      </c>
      <c r="AU23" s="153">
        <v>0</v>
      </c>
      <c r="AV23" s="153">
        <v>23.71666666666667</v>
      </c>
      <c r="AW23" s="153">
        <v>0</v>
      </c>
      <c r="AX23" s="153">
        <v>0</v>
      </c>
      <c r="AY23" s="153">
        <v>0</v>
      </c>
      <c r="AZ23" s="153">
        <v>0</v>
      </c>
      <c r="BA23" s="153">
        <v>16.6</v>
      </c>
      <c r="BB23" s="153">
        <v>0</v>
      </c>
      <c r="BC23" s="153">
        <v>0</v>
      </c>
      <c r="BD23" s="153">
        <v>23.3</v>
      </c>
      <c r="BE23" s="153">
        <v>17.6</v>
      </c>
      <c r="BF23" s="153">
        <v>0</v>
      </c>
      <c r="BG23" s="153">
        <v>23.6</v>
      </c>
      <c r="BH23" s="153">
        <v>23.65</v>
      </c>
      <c r="BI23" s="153">
        <v>0</v>
      </c>
      <c r="BJ23" s="153">
        <v>23.45</v>
      </c>
      <c r="BK23" s="153">
        <v>23.45</v>
      </c>
      <c r="BL23" s="153">
        <v>0</v>
      </c>
      <c r="BM23" s="153">
        <v>0</v>
      </c>
      <c r="BN23" s="153">
        <v>0</v>
      </c>
      <c r="BO23" s="153">
        <v>0</v>
      </c>
      <c r="BP23" s="153">
        <v>0</v>
      </c>
      <c r="BQ23" s="153">
        <v>16.75</v>
      </c>
    </row>
    <row r="24" spans="2:69" ht="15" customHeight="1">
      <c r="B24" s="152" t="s">
        <v>270</v>
      </c>
      <c r="C24" s="147" t="s">
        <v>271</v>
      </c>
      <c r="D24" s="145" t="s">
        <v>259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53">
        <v>0</v>
      </c>
      <c r="N24" s="153">
        <v>0</v>
      </c>
      <c r="O24" s="153">
        <v>0</v>
      </c>
      <c r="P24" s="153">
        <v>0</v>
      </c>
      <c r="Q24" s="153">
        <v>0</v>
      </c>
      <c r="R24" s="153">
        <v>0</v>
      </c>
      <c r="S24" s="153">
        <v>0</v>
      </c>
      <c r="T24" s="153">
        <v>0</v>
      </c>
      <c r="U24" s="153">
        <v>0</v>
      </c>
      <c r="V24" s="153">
        <v>0</v>
      </c>
      <c r="W24" s="153">
        <v>0</v>
      </c>
      <c r="X24" s="153">
        <v>0</v>
      </c>
      <c r="Y24" s="153">
        <v>0</v>
      </c>
      <c r="Z24" s="153">
        <v>0</v>
      </c>
      <c r="AA24" s="153">
        <v>0</v>
      </c>
      <c r="AB24" s="153">
        <v>0</v>
      </c>
      <c r="AC24" s="153">
        <v>0</v>
      </c>
      <c r="AD24" s="153">
        <v>0</v>
      </c>
      <c r="AE24" s="153">
        <v>0</v>
      </c>
      <c r="AF24" s="153">
        <v>0</v>
      </c>
      <c r="AG24" s="153">
        <v>0</v>
      </c>
      <c r="AH24" s="153">
        <v>0</v>
      </c>
      <c r="AI24" s="153">
        <v>0</v>
      </c>
      <c r="AJ24" s="153">
        <v>0</v>
      </c>
      <c r="AK24" s="153">
        <v>0</v>
      </c>
      <c r="AL24" s="153">
        <v>0</v>
      </c>
      <c r="AM24" s="153">
        <v>0</v>
      </c>
      <c r="AN24" s="153">
        <v>0</v>
      </c>
      <c r="AO24" s="153">
        <v>0</v>
      </c>
      <c r="AP24" s="153">
        <v>0</v>
      </c>
      <c r="AQ24" s="153">
        <v>0</v>
      </c>
      <c r="AR24" s="153">
        <v>0</v>
      </c>
      <c r="AS24" s="153">
        <v>0</v>
      </c>
      <c r="AT24" s="153">
        <v>0</v>
      </c>
      <c r="AU24" s="153">
        <v>0</v>
      </c>
      <c r="AV24" s="153">
        <v>0.95</v>
      </c>
      <c r="AW24" s="153">
        <v>0</v>
      </c>
      <c r="AX24" s="153">
        <v>0</v>
      </c>
      <c r="AY24" s="153">
        <v>0</v>
      </c>
      <c r="AZ24" s="153">
        <v>0</v>
      </c>
      <c r="BA24" s="153">
        <v>1.3</v>
      </c>
      <c r="BB24" s="153">
        <v>0</v>
      </c>
      <c r="BC24" s="153">
        <v>0</v>
      </c>
      <c r="BD24" s="153">
        <v>0.95</v>
      </c>
      <c r="BE24" s="153">
        <v>1.6</v>
      </c>
      <c r="BF24" s="153">
        <v>0</v>
      </c>
      <c r="BG24" s="153">
        <v>0.95</v>
      </c>
      <c r="BH24" s="153">
        <v>0.95</v>
      </c>
      <c r="BI24" s="153">
        <v>0</v>
      </c>
      <c r="BJ24" s="153">
        <v>0.95</v>
      </c>
      <c r="BK24" s="153">
        <v>0.95</v>
      </c>
      <c r="BL24" s="153">
        <v>0</v>
      </c>
      <c r="BM24" s="153">
        <v>0</v>
      </c>
      <c r="BN24" s="153">
        <v>0</v>
      </c>
      <c r="BO24" s="153">
        <v>0</v>
      </c>
      <c r="BP24" s="153">
        <v>0</v>
      </c>
      <c r="BQ24" s="153">
        <v>2.25</v>
      </c>
    </row>
    <row r="25" spans="2:69" ht="16.5" customHeight="1">
      <c r="B25" s="152" t="s">
        <v>272</v>
      </c>
      <c r="C25" s="147" t="s">
        <v>273</v>
      </c>
      <c r="D25" s="145" t="s">
        <v>259</v>
      </c>
      <c r="E25" s="153">
        <v>0</v>
      </c>
      <c r="F25" s="153">
        <v>0</v>
      </c>
      <c r="G25" s="153">
        <v>0</v>
      </c>
      <c r="H25" s="153">
        <v>0</v>
      </c>
      <c r="I25" s="153">
        <v>0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v>0</v>
      </c>
      <c r="S25" s="153">
        <v>0</v>
      </c>
      <c r="T25" s="153">
        <v>0</v>
      </c>
      <c r="U25" s="153">
        <v>0</v>
      </c>
      <c r="V25" s="153">
        <v>0</v>
      </c>
      <c r="W25" s="153">
        <v>0</v>
      </c>
      <c r="X25" s="153">
        <v>0</v>
      </c>
      <c r="Y25" s="153">
        <v>0</v>
      </c>
      <c r="Z25" s="153">
        <v>0</v>
      </c>
      <c r="AA25" s="153">
        <v>0</v>
      </c>
      <c r="AB25" s="153">
        <v>0</v>
      </c>
      <c r="AC25" s="153">
        <v>0</v>
      </c>
      <c r="AD25" s="153">
        <v>0</v>
      </c>
      <c r="AE25" s="153">
        <v>0</v>
      </c>
      <c r="AF25" s="153">
        <v>0</v>
      </c>
      <c r="AG25" s="153">
        <v>0</v>
      </c>
      <c r="AH25" s="153">
        <v>0</v>
      </c>
      <c r="AI25" s="153">
        <v>0</v>
      </c>
      <c r="AJ25" s="153">
        <v>0</v>
      </c>
      <c r="AK25" s="153">
        <v>0</v>
      </c>
      <c r="AL25" s="153">
        <v>0</v>
      </c>
      <c r="AM25" s="153">
        <v>0</v>
      </c>
      <c r="AN25" s="153">
        <v>0</v>
      </c>
      <c r="AO25" s="153">
        <v>0</v>
      </c>
      <c r="AP25" s="153">
        <v>0</v>
      </c>
      <c r="AQ25" s="153">
        <v>0</v>
      </c>
      <c r="AR25" s="153">
        <v>0</v>
      </c>
      <c r="AS25" s="153">
        <v>0</v>
      </c>
      <c r="AT25" s="153">
        <v>0</v>
      </c>
      <c r="AU25" s="153">
        <v>0</v>
      </c>
      <c r="AV25" s="153">
        <v>0</v>
      </c>
      <c r="AW25" s="153">
        <v>0</v>
      </c>
      <c r="AX25" s="153">
        <v>0</v>
      </c>
      <c r="AY25" s="153">
        <v>0</v>
      </c>
      <c r="AZ25" s="153">
        <v>0</v>
      </c>
      <c r="BA25" s="153">
        <v>0</v>
      </c>
      <c r="BB25" s="153">
        <v>0</v>
      </c>
      <c r="BC25" s="153">
        <v>0</v>
      </c>
      <c r="BD25" s="153">
        <v>0</v>
      </c>
      <c r="BE25" s="153">
        <v>0</v>
      </c>
      <c r="BF25" s="153">
        <v>0</v>
      </c>
      <c r="BG25" s="153">
        <v>0</v>
      </c>
      <c r="BH25" s="153">
        <v>0</v>
      </c>
      <c r="BI25" s="153">
        <v>0</v>
      </c>
      <c r="BJ25" s="153">
        <v>0</v>
      </c>
      <c r="BK25" s="153">
        <v>0</v>
      </c>
      <c r="BL25" s="153">
        <v>0</v>
      </c>
      <c r="BM25" s="153">
        <v>0</v>
      </c>
      <c r="BN25" s="153">
        <v>0</v>
      </c>
      <c r="BO25" s="153">
        <v>0</v>
      </c>
      <c r="BP25" s="153">
        <v>0</v>
      </c>
      <c r="BQ25" s="153">
        <v>0</v>
      </c>
    </row>
    <row r="26" spans="3:11" ht="16.5" customHeight="1">
      <c r="C26" s="154"/>
      <c r="D26" s="150"/>
      <c r="E26" s="155"/>
      <c r="F26" s="155"/>
      <c r="G26" s="155"/>
      <c r="H26" s="155"/>
      <c r="I26" s="155"/>
      <c r="J26" s="155"/>
      <c r="K26" s="155"/>
    </row>
    <row r="27" spans="2:69" ht="15">
      <c r="B27" s="142">
        <v>3</v>
      </c>
      <c r="C27" s="143" t="s">
        <v>68</v>
      </c>
      <c r="D27" s="143"/>
      <c r="E27" s="143"/>
      <c r="F27" s="143"/>
      <c r="G27" s="143"/>
      <c r="H27" s="143"/>
      <c r="I27" s="143"/>
      <c r="J27" s="143"/>
      <c r="K27" s="143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</row>
    <row r="28" spans="2:11" ht="12.75" customHeight="1">
      <c r="B28" s="152" t="s">
        <v>257</v>
      </c>
      <c r="C28" s="147" t="s">
        <v>274</v>
      </c>
      <c r="D28" s="145" t="s">
        <v>259</v>
      </c>
      <c r="E28" s="155"/>
      <c r="F28" s="155"/>
      <c r="G28" s="155"/>
      <c r="H28" s="155"/>
      <c r="I28" s="155"/>
      <c r="J28" s="155"/>
      <c r="K28" s="155"/>
    </row>
    <row r="29" spans="2:11" ht="15">
      <c r="B29" s="152" t="s">
        <v>260</v>
      </c>
      <c r="C29" s="147" t="s">
        <v>275</v>
      </c>
      <c r="D29" s="145" t="s">
        <v>259</v>
      </c>
      <c r="E29" s="155"/>
      <c r="F29" s="155"/>
      <c r="G29" s="155"/>
      <c r="H29" s="155"/>
      <c r="I29" s="155"/>
      <c r="J29" s="155"/>
      <c r="K29" s="155"/>
    </row>
    <row r="30" spans="2:11" ht="15">
      <c r="B30" s="152" t="s">
        <v>262</v>
      </c>
      <c r="C30" s="147" t="s">
        <v>276</v>
      </c>
      <c r="D30" s="145" t="s">
        <v>259</v>
      </c>
      <c r="E30" s="155"/>
      <c r="F30" s="155"/>
      <c r="G30" s="155"/>
      <c r="H30" s="155"/>
      <c r="I30" s="155"/>
      <c r="J30" s="155"/>
      <c r="K30" s="155"/>
    </row>
    <row r="31" spans="2:11" ht="15">
      <c r="B31" s="152" t="s">
        <v>264</v>
      </c>
      <c r="C31" s="147" t="s">
        <v>277</v>
      </c>
      <c r="D31" s="145" t="s">
        <v>259</v>
      </c>
      <c r="E31" s="155"/>
      <c r="F31" s="155"/>
      <c r="G31" s="155"/>
      <c r="H31" s="155"/>
      <c r="I31" s="155"/>
      <c r="J31" s="155"/>
      <c r="K31" s="155"/>
    </row>
    <row r="32" spans="2:11" ht="15">
      <c r="B32" s="152" t="s">
        <v>270</v>
      </c>
      <c r="C32" s="147" t="s">
        <v>278</v>
      </c>
      <c r="D32" s="145" t="s">
        <v>259</v>
      </c>
      <c r="E32" s="155"/>
      <c r="F32" s="155"/>
      <c r="G32" s="155"/>
      <c r="H32" s="155"/>
      <c r="I32" s="155"/>
      <c r="J32" s="155"/>
      <c r="K32" s="155"/>
    </row>
    <row r="33" spans="2:11" ht="15">
      <c r="B33" s="152" t="s">
        <v>272</v>
      </c>
      <c r="C33" s="147" t="s">
        <v>279</v>
      </c>
      <c r="D33" s="145" t="s">
        <v>259</v>
      </c>
      <c r="E33" s="155"/>
      <c r="F33" s="155"/>
      <c r="G33" s="155"/>
      <c r="H33" s="155"/>
      <c r="I33" s="155"/>
      <c r="J33" s="155"/>
      <c r="K33" s="155"/>
    </row>
    <row r="34" spans="5:11" ht="15">
      <c r="E34" s="155"/>
      <c r="F34" s="155"/>
      <c r="G34" s="155"/>
      <c r="H34" s="155"/>
      <c r="I34" s="155"/>
      <c r="J34" s="155"/>
      <c r="K34" s="155"/>
    </row>
    <row r="35" spans="2:69" ht="15">
      <c r="B35" s="157">
        <v>4</v>
      </c>
      <c r="C35" s="14" t="s">
        <v>280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</row>
    <row r="36" spans="2:31" ht="15">
      <c r="B36" s="152" t="s">
        <v>257</v>
      </c>
      <c r="C36" s="147" t="s">
        <v>281</v>
      </c>
      <c r="D36" s="145" t="s">
        <v>259</v>
      </c>
      <c r="E36" s="155">
        <v>0</v>
      </c>
      <c r="F36" s="155">
        <v>0</v>
      </c>
      <c r="G36" s="155">
        <v>0</v>
      </c>
      <c r="H36" s="155">
        <v>34.83395</v>
      </c>
      <c r="I36" s="155">
        <v>0</v>
      </c>
      <c r="J36" s="155">
        <v>0</v>
      </c>
      <c r="K36" s="155">
        <v>40.17</v>
      </c>
      <c r="L36" s="155">
        <v>0</v>
      </c>
      <c r="M36" s="155">
        <v>31.36291</v>
      </c>
      <c r="N36" s="155">
        <v>29.44357</v>
      </c>
      <c r="O36" s="155">
        <v>30.67162</v>
      </c>
      <c r="P36" s="155">
        <v>0</v>
      </c>
      <c r="Q36" s="155">
        <v>0</v>
      </c>
      <c r="R36" s="155">
        <v>0</v>
      </c>
      <c r="S36" s="155">
        <v>0</v>
      </c>
      <c r="T36" s="155">
        <v>38.66</v>
      </c>
      <c r="U36" s="155">
        <v>39.86748</v>
      </c>
      <c r="V36" s="155">
        <v>0</v>
      </c>
      <c r="W36" s="155">
        <v>0</v>
      </c>
      <c r="X36" s="155">
        <v>0</v>
      </c>
      <c r="Y36" s="155">
        <v>0</v>
      </c>
      <c r="Z36" s="155">
        <v>0</v>
      </c>
      <c r="AA36" s="155">
        <v>0</v>
      </c>
      <c r="AB36" s="155">
        <v>38.21</v>
      </c>
      <c r="AC36" s="155">
        <v>35.76</v>
      </c>
      <c r="AD36" s="155">
        <v>37.51</v>
      </c>
      <c r="AE36" s="155">
        <v>0</v>
      </c>
    </row>
    <row r="37" spans="2:31" ht="15">
      <c r="B37" s="152" t="s">
        <v>260</v>
      </c>
      <c r="C37" s="147" t="s">
        <v>282</v>
      </c>
      <c r="D37" s="145" t="s">
        <v>259</v>
      </c>
      <c r="E37" s="155">
        <v>32.7047</v>
      </c>
      <c r="F37" s="155">
        <v>37.11</v>
      </c>
      <c r="G37" s="155">
        <v>30.52135</v>
      </c>
      <c r="H37" s="155">
        <v>27.44493</v>
      </c>
      <c r="I37" s="155">
        <v>27.01111</v>
      </c>
      <c r="J37" s="155">
        <v>31.12309</v>
      </c>
      <c r="K37" s="155">
        <v>46.08</v>
      </c>
      <c r="L37" s="155">
        <v>29.72938</v>
      </c>
      <c r="M37" s="155">
        <v>27.93344</v>
      </c>
      <c r="N37" s="155">
        <v>27.41297</v>
      </c>
      <c r="O37" s="155">
        <v>28.10047</v>
      </c>
      <c r="P37" s="155">
        <v>29.29</v>
      </c>
      <c r="Q37" s="155">
        <v>33.55</v>
      </c>
      <c r="R37" s="155">
        <v>33.91</v>
      </c>
      <c r="S37" s="155">
        <v>26.76239</v>
      </c>
      <c r="T37" s="155">
        <v>32.76</v>
      </c>
      <c r="U37" s="155">
        <v>29.13393</v>
      </c>
      <c r="V37" s="155">
        <v>43.36</v>
      </c>
      <c r="W37" s="155">
        <v>24.71102</v>
      </c>
      <c r="X37" s="155">
        <v>39.67</v>
      </c>
      <c r="Y37" s="155">
        <v>26.61</v>
      </c>
      <c r="Z37" s="155">
        <v>32.91</v>
      </c>
      <c r="AA37" s="155">
        <v>24.77</v>
      </c>
      <c r="AB37" s="155">
        <v>38.21</v>
      </c>
      <c r="AC37" s="155">
        <v>35.76</v>
      </c>
      <c r="AD37" s="155">
        <v>33.93</v>
      </c>
      <c r="AE37" s="155">
        <v>0</v>
      </c>
    </row>
    <row r="38" spans="2:31" ht="15">
      <c r="B38" s="152" t="s">
        <v>262</v>
      </c>
      <c r="C38" s="147" t="s">
        <v>283</v>
      </c>
      <c r="D38" s="145" t="s">
        <v>259</v>
      </c>
      <c r="E38" s="155">
        <v>5.36331</v>
      </c>
      <c r="F38" s="155">
        <v>7.85</v>
      </c>
      <c r="G38" s="155">
        <v>4.64</v>
      </c>
      <c r="H38" s="155">
        <v>5.17231</v>
      </c>
      <c r="I38" s="155">
        <v>5.09056</v>
      </c>
      <c r="J38" s="155">
        <v>7.11843</v>
      </c>
      <c r="K38" s="155">
        <v>7.22</v>
      </c>
      <c r="L38" s="155">
        <v>3.26549</v>
      </c>
      <c r="M38" s="155">
        <v>5.14421</v>
      </c>
      <c r="N38" s="155">
        <v>5.08137</v>
      </c>
      <c r="O38" s="155">
        <v>4.77053</v>
      </c>
      <c r="P38" s="155">
        <v>5.5</v>
      </c>
      <c r="Q38" s="155">
        <v>5.85</v>
      </c>
      <c r="R38" s="155">
        <v>6.05</v>
      </c>
      <c r="S38" s="155">
        <v>4.73489</v>
      </c>
      <c r="T38" s="155">
        <v>5.84</v>
      </c>
      <c r="U38" s="155">
        <v>5.75932</v>
      </c>
      <c r="V38" s="155">
        <v>5.04</v>
      </c>
      <c r="W38" s="155">
        <v>4.55312</v>
      </c>
      <c r="X38" s="155">
        <v>6.96</v>
      </c>
      <c r="Y38" s="155">
        <v>5.15</v>
      </c>
      <c r="Z38" s="155">
        <v>7.14</v>
      </c>
      <c r="AA38" s="155">
        <v>5.46</v>
      </c>
      <c r="AB38" s="155">
        <v>7.26</v>
      </c>
      <c r="AC38" s="155">
        <v>6.8</v>
      </c>
      <c r="AD38" s="155">
        <v>6.34</v>
      </c>
      <c r="AE38" s="155">
        <v>0</v>
      </c>
    </row>
    <row r="39" spans="2:31" ht="15">
      <c r="B39" s="152" t="s">
        <v>264</v>
      </c>
      <c r="C39" s="147" t="s">
        <v>284</v>
      </c>
      <c r="D39" s="145" t="s">
        <v>259</v>
      </c>
      <c r="E39" s="155">
        <v>3.12309</v>
      </c>
      <c r="F39" s="155">
        <v>6.01</v>
      </c>
      <c r="G39" s="155">
        <v>3.01</v>
      </c>
      <c r="H39" s="155">
        <v>3.11394</v>
      </c>
      <c r="I39" s="155">
        <v>3.22056</v>
      </c>
      <c r="J39" s="155">
        <v>4.84068</v>
      </c>
      <c r="K39" s="155">
        <v>5.21</v>
      </c>
      <c r="L39" s="155">
        <v>2.30035</v>
      </c>
      <c r="M39" s="155">
        <v>4.31134</v>
      </c>
      <c r="N39" s="155">
        <v>4.0651</v>
      </c>
      <c r="O39" s="155">
        <v>3.81937</v>
      </c>
      <c r="P39" s="155">
        <v>4.25</v>
      </c>
      <c r="Q39" s="155">
        <v>0</v>
      </c>
      <c r="R39" s="155">
        <v>5.03</v>
      </c>
      <c r="S39" s="155">
        <v>2.8821</v>
      </c>
      <c r="T39" s="155">
        <v>4.872811605999999</v>
      </c>
      <c r="U39" s="155">
        <v>3.74105</v>
      </c>
      <c r="V39" s="155">
        <v>5.81</v>
      </c>
      <c r="W39" s="155">
        <v>2.79396</v>
      </c>
      <c r="X39" s="155">
        <v>5.05</v>
      </c>
      <c r="Y39" s="155">
        <v>3.6</v>
      </c>
      <c r="Z39" s="155">
        <v>4.39</v>
      </c>
      <c r="AA39" s="155">
        <v>3.26</v>
      </c>
      <c r="AB39" s="155">
        <v>4.65</v>
      </c>
      <c r="AC39" s="155">
        <v>4.35</v>
      </c>
      <c r="AD39" s="155">
        <v>5.07</v>
      </c>
      <c r="AE39" s="155">
        <v>0</v>
      </c>
    </row>
    <row r="40" spans="2:31" ht="15">
      <c r="B40" s="152" t="s">
        <v>270</v>
      </c>
      <c r="C40" s="147" t="s">
        <v>285</v>
      </c>
      <c r="D40" s="145" t="s">
        <v>259</v>
      </c>
      <c r="E40" s="155">
        <v>0</v>
      </c>
      <c r="F40" s="155">
        <v>0</v>
      </c>
      <c r="G40" s="155">
        <v>0</v>
      </c>
      <c r="H40" s="155">
        <v>0</v>
      </c>
      <c r="I40" s="155">
        <v>0</v>
      </c>
      <c r="J40" s="155">
        <v>0</v>
      </c>
      <c r="K40" s="155">
        <v>0</v>
      </c>
      <c r="L40" s="155">
        <v>0</v>
      </c>
      <c r="M40" s="155">
        <v>0</v>
      </c>
      <c r="N40" s="155">
        <v>0</v>
      </c>
      <c r="O40" s="155">
        <v>0</v>
      </c>
      <c r="P40" s="155">
        <v>0</v>
      </c>
      <c r="Q40" s="155">
        <v>0</v>
      </c>
      <c r="R40" s="155">
        <v>0</v>
      </c>
      <c r="S40" s="155">
        <v>0</v>
      </c>
      <c r="T40" s="155">
        <v>4.990808756</v>
      </c>
      <c r="U40" s="155">
        <v>0</v>
      </c>
      <c r="V40" s="155">
        <v>0</v>
      </c>
      <c r="W40" s="155">
        <v>0</v>
      </c>
      <c r="X40" s="155">
        <v>0</v>
      </c>
      <c r="Y40" s="155">
        <v>0</v>
      </c>
      <c r="Z40" s="155">
        <v>0</v>
      </c>
      <c r="AA40" s="155">
        <v>0</v>
      </c>
      <c r="AB40" s="155">
        <v>0</v>
      </c>
      <c r="AC40" s="155">
        <v>0</v>
      </c>
      <c r="AD40" s="155">
        <v>0</v>
      </c>
      <c r="AE40" s="155">
        <v>0</v>
      </c>
    </row>
    <row r="41" spans="2:31" ht="16.5" customHeight="1">
      <c r="B41" s="152" t="s">
        <v>272</v>
      </c>
      <c r="C41" s="147" t="s">
        <v>286</v>
      </c>
      <c r="D41" s="145" t="s">
        <v>259</v>
      </c>
      <c r="E41" s="155">
        <v>5.93</v>
      </c>
      <c r="F41" s="155">
        <v>5.58</v>
      </c>
      <c r="G41" s="155">
        <v>6.2</v>
      </c>
      <c r="H41" s="155">
        <v>8.15</v>
      </c>
      <c r="I41" s="155">
        <v>4.91</v>
      </c>
      <c r="J41" s="155">
        <v>5.75</v>
      </c>
      <c r="K41" s="155">
        <v>7.99</v>
      </c>
      <c r="L41" s="155">
        <v>5.91</v>
      </c>
      <c r="M41" s="155">
        <v>6.59</v>
      </c>
      <c r="N41" s="155">
        <v>7.51</v>
      </c>
      <c r="O41" s="155">
        <v>7.17</v>
      </c>
      <c r="P41" s="155">
        <v>9.2</v>
      </c>
      <c r="Q41" s="155">
        <v>6.1</v>
      </c>
      <c r="R41" s="155">
        <v>7.73</v>
      </c>
      <c r="S41" s="155">
        <v>8.67</v>
      </c>
      <c r="T41" s="155">
        <v>7.46</v>
      </c>
      <c r="U41" s="155">
        <v>8.36</v>
      </c>
      <c r="V41" s="155">
        <v>9.01</v>
      </c>
      <c r="W41" s="155">
        <v>8.75</v>
      </c>
      <c r="X41" s="155">
        <v>8.82</v>
      </c>
      <c r="Y41" s="155">
        <v>8.59</v>
      </c>
      <c r="Z41" s="155">
        <v>6.7</v>
      </c>
      <c r="AA41" s="155">
        <v>4.59</v>
      </c>
      <c r="AB41" s="155">
        <v>4.08</v>
      </c>
      <c r="AC41" s="155">
        <v>0</v>
      </c>
      <c r="AD41" s="155">
        <v>4.07</v>
      </c>
      <c r="AE41" s="155">
        <v>0</v>
      </c>
    </row>
    <row r="42" spans="2:31" ht="15">
      <c r="B42" s="152" t="s">
        <v>287</v>
      </c>
      <c r="C42" s="147" t="s">
        <v>288</v>
      </c>
      <c r="D42" s="145" t="s">
        <v>259</v>
      </c>
      <c r="E42" s="155">
        <v>6.86</v>
      </c>
      <c r="F42" s="155">
        <v>6.78</v>
      </c>
      <c r="G42" s="155">
        <v>7.15</v>
      </c>
      <c r="H42" s="155">
        <v>9.35</v>
      </c>
      <c r="I42" s="155">
        <v>7.51</v>
      </c>
      <c r="J42" s="155">
        <v>6.83</v>
      </c>
      <c r="K42" s="155">
        <v>9.45</v>
      </c>
      <c r="L42" s="155">
        <v>7.01</v>
      </c>
      <c r="M42" s="155">
        <v>7.72</v>
      </c>
      <c r="N42" s="155">
        <v>8.76</v>
      </c>
      <c r="O42" s="155">
        <v>8.27</v>
      </c>
      <c r="P42" s="155">
        <v>10.15</v>
      </c>
      <c r="Q42" s="155">
        <v>0</v>
      </c>
      <c r="R42" s="155">
        <v>9.03</v>
      </c>
      <c r="S42" s="155">
        <v>10.11</v>
      </c>
      <c r="T42" s="155">
        <v>8.68</v>
      </c>
      <c r="U42" s="155">
        <v>9.55</v>
      </c>
      <c r="V42" s="155">
        <v>0</v>
      </c>
      <c r="W42" s="155">
        <v>10.02</v>
      </c>
      <c r="X42" s="155">
        <v>10.22</v>
      </c>
      <c r="Y42" s="155">
        <v>9.67</v>
      </c>
      <c r="Z42" s="155">
        <v>7.92</v>
      </c>
      <c r="AA42" s="155">
        <v>5.28</v>
      </c>
      <c r="AB42" s="155">
        <v>5.03</v>
      </c>
      <c r="AC42" s="155">
        <v>0</v>
      </c>
      <c r="AD42" s="155">
        <v>4.64</v>
      </c>
      <c r="AE42" s="155">
        <v>0</v>
      </c>
    </row>
    <row r="43" spans="2:31" ht="15">
      <c r="B43" s="152" t="s">
        <v>289</v>
      </c>
      <c r="C43" s="147" t="s">
        <v>290</v>
      </c>
      <c r="D43" s="145" t="s">
        <v>259</v>
      </c>
      <c r="E43" s="155">
        <v>0</v>
      </c>
      <c r="F43" s="155">
        <v>0</v>
      </c>
      <c r="G43" s="155">
        <v>0</v>
      </c>
      <c r="H43" s="155">
        <v>0</v>
      </c>
      <c r="I43" s="155">
        <v>0</v>
      </c>
      <c r="J43" s="155">
        <v>0</v>
      </c>
      <c r="K43" s="155">
        <v>0</v>
      </c>
      <c r="L43" s="155">
        <v>0</v>
      </c>
      <c r="M43" s="155">
        <v>0</v>
      </c>
      <c r="N43" s="155">
        <v>0</v>
      </c>
      <c r="O43" s="155">
        <v>0</v>
      </c>
      <c r="P43" s="155">
        <v>0</v>
      </c>
      <c r="Q43" s="155">
        <v>2.03</v>
      </c>
      <c r="R43" s="155">
        <v>0</v>
      </c>
      <c r="S43" s="155">
        <v>0</v>
      </c>
      <c r="T43" s="155">
        <v>0</v>
      </c>
      <c r="U43" s="155">
        <v>0</v>
      </c>
      <c r="V43" s="155">
        <v>0</v>
      </c>
      <c r="W43" s="155">
        <v>0</v>
      </c>
      <c r="X43" s="155">
        <v>0</v>
      </c>
      <c r="Y43" s="155">
        <v>0</v>
      </c>
      <c r="Z43" s="155">
        <v>0</v>
      </c>
      <c r="AA43" s="155">
        <v>1.53</v>
      </c>
      <c r="AB43" s="155">
        <v>2.05</v>
      </c>
      <c r="AC43" s="155">
        <v>0</v>
      </c>
      <c r="AD43" s="155">
        <v>0</v>
      </c>
      <c r="AE43" s="155">
        <v>0</v>
      </c>
    </row>
    <row r="44" spans="2:31" ht="15">
      <c r="B44" s="152" t="s">
        <v>291</v>
      </c>
      <c r="C44" s="147" t="s">
        <v>292</v>
      </c>
      <c r="D44" s="145" t="s">
        <v>259</v>
      </c>
      <c r="E44" s="155">
        <v>0.88</v>
      </c>
      <c r="F44" s="155">
        <v>1.1</v>
      </c>
      <c r="G44" s="155">
        <v>1.65</v>
      </c>
      <c r="H44" s="155">
        <v>1.48</v>
      </c>
      <c r="I44" s="155">
        <v>0.98</v>
      </c>
      <c r="J44" s="155">
        <v>0.99</v>
      </c>
      <c r="K44" s="155">
        <v>1.44</v>
      </c>
      <c r="L44" s="155">
        <v>1.47</v>
      </c>
      <c r="M44" s="155">
        <v>1.3228</v>
      </c>
      <c r="N44" s="155">
        <v>1.49623</v>
      </c>
      <c r="O44" s="155">
        <v>1.30301</v>
      </c>
      <c r="P44" s="155">
        <v>1.3</v>
      </c>
      <c r="Q44" s="155">
        <v>1.36</v>
      </c>
      <c r="R44" s="155">
        <v>1.51</v>
      </c>
      <c r="S44" s="155">
        <v>1.48</v>
      </c>
      <c r="T44" s="155">
        <v>1.46</v>
      </c>
      <c r="U44" s="155">
        <v>1.67</v>
      </c>
      <c r="V44" s="155">
        <v>2.7</v>
      </c>
      <c r="W44" s="155">
        <v>1.78</v>
      </c>
      <c r="X44" s="155">
        <v>1.39</v>
      </c>
      <c r="Y44" s="155">
        <v>1.02</v>
      </c>
      <c r="Z44" s="155">
        <v>1.3</v>
      </c>
      <c r="AA44" s="155">
        <v>1.01</v>
      </c>
      <c r="AB44" s="155">
        <v>1.49</v>
      </c>
      <c r="AC44" s="155">
        <v>1.39</v>
      </c>
      <c r="AD44" s="155">
        <v>0.99</v>
      </c>
      <c r="AE44" s="155">
        <v>0</v>
      </c>
    </row>
    <row r="45" spans="3:11" ht="15">
      <c r="C45" s="154"/>
      <c r="D45" s="150"/>
      <c r="E45" s="155"/>
      <c r="F45" s="155"/>
      <c r="G45" s="155"/>
      <c r="H45" s="155"/>
      <c r="I45" s="155"/>
      <c r="J45" s="155"/>
      <c r="K45" s="155"/>
    </row>
    <row r="46" spans="2:69" ht="19.5" customHeight="1">
      <c r="B46" s="142">
        <v>5</v>
      </c>
      <c r="C46" s="143" t="s">
        <v>293</v>
      </c>
      <c r="D46" s="143"/>
      <c r="E46" s="143"/>
      <c r="F46" s="143"/>
      <c r="G46" s="143"/>
      <c r="H46" s="143"/>
      <c r="I46" s="143"/>
      <c r="J46" s="143"/>
      <c r="K46" s="143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</row>
    <row r="47" spans="2:70" s="158" customFormat="1" ht="13.5" customHeight="1">
      <c r="B47" s="152" t="s">
        <v>257</v>
      </c>
      <c r="C47" s="147" t="s">
        <v>294</v>
      </c>
      <c r="D47" s="145" t="s">
        <v>259</v>
      </c>
      <c r="E47" s="159">
        <v>7.59</v>
      </c>
      <c r="F47" s="159">
        <v>0</v>
      </c>
      <c r="G47" s="159">
        <v>6.46344</v>
      </c>
      <c r="H47" s="159">
        <v>6.44</v>
      </c>
      <c r="I47" s="159">
        <v>5.35928</v>
      </c>
      <c r="J47" s="159">
        <v>9.78539</v>
      </c>
      <c r="K47" s="159">
        <v>10.84</v>
      </c>
      <c r="L47" s="159">
        <v>1.4413458540000001</v>
      </c>
      <c r="M47" s="159">
        <v>10.454556380000001</v>
      </c>
      <c r="N47" s="159">
        <v>2.59</v>
      </c>
      <c r="O47" s="159">
        <v>3.503512354</v>
      </c>
      <c r="P47" s="159">
        <v>2.218956496</v>
      </c>
      <c r="Q47" s="159">
        <v>0</v>
      </c>
      <c r="R47" s="159">
        <v>21.48</v>
      </c>
      <c r="S47" s="159">
        <v>8.29095</v>
      </c>
      <c r="T47" s="159">
        <v>20.779627762</v>
      </c>
      <c r="U47" s="159">
        <v>4.25776</v>
      </c>
      <c r="V47" s="159">
        <v>0</v>
      </c>
      <c r="W47" s="159">
        <v>2.67062</v>
      </c>
      <c r="X47" s="159">
        <v>11.187366672000001</v>
      </c>
      <c r="Y47" s="159">
        <v>13.71</v>
      </c>
      <c r="Z47" s="159">
        <v>6.7</v>
      </c>
      <c r="AA47" s="159">
        <v>10.54</v>
      </c>
      <c r="AB47" s="159">
        <v>0</v>
      </c>
      <c r="AC47" s="159">
        <v>0</v>
      </c>
      <c r="AD47" s="159">
        <v>0</v>
      </c>
      <c r="AE47" s="159">
        <v>0</v>
      </c>
      <c r="BR47"/>
    </row>
    <row r="48" spans="2:31" ht="15">
      <c r="B48" s="152" t="s">
        <v>260</v>
      </c>
      <c r="C48" s="147" t="s">
        <v>295</v>
      </c>
      <c r="D48" s="145" t="s">
        <v>259</v>
      </c>
      <c r="E48" s="159">
        <v>6.28</v>
      </c>
      <c r="F48" s="159">
        <v>0</v>
      </c>
      <c r="G48" s="159">
        <v>5.2334</v>
      </c>
      <c r="H48" s="159">
        <v>6.44</v>
      </c>
      <c r="I48" s="159">
        <v>5.61208</v>
      </c>
      <c r="J48" s="159">
        <v>8.17195</v>
      </c>
      <c r="K48" s="159">
        <v>9.04</v>
      </c>
      <c r="L48" s="159">
        <v>1.1316221560000002</v>
      </c>
      <c r="M48" s="159">
        <v>9.726843715</v>
      </c>
      <c r="N48" s="159">
        <v>5.26</v>
      </c>
      <c r="O48" s="159">
        <v>1.9370970880000002</v>
      </c>
      <c r="P48" s="159">
        <v>1.502197404</v>
      </c>
      <c r="Q48" s="159">
        <v>0</v>
      </c>
      <c r="R48" s="159">
        <v>15.82</v>
      </c>
      <c r="S48" s="159">
        <v>8.13802</v>
      </c>
      <c r="T48" s="159">
        <v>15.294645824000002</v>
      </c>
      <c r="U48" s="159">
        <v>3.22342</v>
      </c>
      <c r="V48" s="159">
        <v>0</v>
      </c>
      <c r="W48" s="159">
        <v>1.93734</v>
      </c>
      <c r="X48" s="159">
        <v>9.636564704</v>
      </c>
      <c r="Y48" s="159">
        <v>0</v>
      </c>
      <c r="Z48" s="159">
        <v>4.54</v>
      </c>
      <c r="AA48" s="159">
        <v>0</v>
      </c>
      <c r="AB48" s="159">
        <v>0</v>
      </c>
      <c r="AC48" s="159">
        <v>0</v>
      </c>
      <c r="AD48" s="159">
        <v>0</v>
      </c>
      <c r="AE48" s="159">
        <v>0</v>
      </c>
    </row>
    <row r="49" spans="2:31" ht="15">
      <c r="B49" s="152" t="s">
        <v>262</v>
      </c>
      <c r="C49" s="147" t="s">
        <v>296</v>
      </c>
      <c r="D49" s="145" t="s">
        <v>259</v>
      </c>
      <c r="E49" s="159">
        <v>35.67</v>
      </c>
      <c r="F49" s="159">
        <v>0</v>
      </c>
      <c r="G49" s="159">
        <v>27.21488</v>
      </c>
      <c r="H49" s="159">
        <v>13.58</v>
      </c>
      <c r="I49" s="159">
        <v>13.29709</v>
      </c>
      <c r="J49" s="159">
        <v>18.27843</v>
      </c>
      <c r="K49" s="159">
        <v>15.03</v>
      </c>
      <c r="L49" s="159">
        <v>10.602019558</v>
      </c>
      <c r="M49" s="159">
        <v>17.988001</v>
      </c>
      <c r="N49" s="159">
        <v>16.9</v>
      </c>
      <c r="O49" s="159">
        <v>15.678776531999999</v>
      </c>
      <c r="P49" s="159">
        <v>23.541686434000002</v>
      </c>
      <c r="Q49" s="159">
        <v>0</v>
      </c>
      <c r="R49" s="159">
        <v>24.54</v>
      </c>
      <c r="S49" s="159">
        <v>20.38329</v>
      </c>
      <c r="T49" s="159">
        <v>23.678708582</v>
      </c>
      <c r="U49" s="159">
        <v>30.31707</v>
      </c>
      <c r="V49" s="159">
        <v>0</v>
      </c>
      <c r="W49" s="159">
        <v>16.371560000000002</v>
      </c>
      <c r="X49" s="159">
        <v>18.750848916000002</v>
      </c>
      <c r="Y49" s="159">
        <v>16.07072</v>
      </c>
      <c r="Z49" s="159">
        <v>14.74</v>
      </c>
      <c r="AA49" s="159">
        <v>22.18</v>
      </c>
      <c r="AB49" s="159">
        <v>20.36</v>
      </c>
      <c r="AC49" s="159">
        <v>16.94</v>
      </c>
      <c r="AD49" s="159">
        <v>0</v>
      </c>
      <c r="AE49" s="159">
        <v>0</v>
      </c>
    </row>
    <row r="50" spans="2:31" ht="17.25" customHeight="1">
      <c r="B50" s="152" t="s">
        <v>264</v>
      </c>
      <c r="C50" s="147" t="s">
        <v>297</v>
      </c>
      <c r="D50" s="145" t="s">
        <v>259</v>
      </c>
      <c r="E50" s="159">
        <v>19.71</v>
      </c>
      <c r="F50" s="159">
        <v>0</v>
      </c>
      <c r="G50" s="159">
        <v>17.01147</v>
      </c>
      <c r="H50" s="159">
        <v>18.76</v>
      </c>
      <c r="I50" s="159">
        <v>17.19015</v>
      </c>
      <c r="J50" s="159">
        <v>11.61224</v>
      </c>
      <c r="K50" s="159">
        <v>12.83</v>
      </c>
      <c r="L50" s="159">
        <v>5.2081747179999995</v>
      </c>
      <c r="M50" s="159">
        <v>27.663585725</v>
      </c>
      <c r="N50" s="159">
        <v>9.8</v>
      </c>
      <c r="O50" s="159">
        <v>8.558741708</v>
      </c>
      <c r="P50" s="159">
        <v>6.018643495999999</v>
      </c>
      <c r="Q50" s="159">
        <v>0</v>
      </c>
      <c r="R50" s="159">
        <v>19.82</v>
      </c>
      <c r="S50" s="159">
        <v>20.77654</v>
      </c>
      <c r="T50" s="159">
        <v>19.113901008000003</v>
      </c>
      <c r="U50" s="159">
        <v>19.17108</v>
      </c>
      <c r="V50" s="159">
        <v>0</v>
      </c>
      <c r="W50" s="159">
        <v>9.37822</v>
      </c>
      <c r="X50" s="159">
        <v>11.776940148</v>
      </c>
      <c r="Y50" s="159">
        <v>16.39</v>
      </c>
      <c r="Z50" s="159">
        <v>17.87</v>
      </c>
      <c r="AA50" s="159">
        <v>25.19</v>
      </c>
      <c r="AB50" s="159">
        <v>26.1</v>
      </c>
      <c r="AC50" s="159">
        <v>0</v>
      </c>
      <c r="AD50" s="159">
        <v>0</v>
      </c>
      <c r="AE50" s="159">
        <v>0</v>
      </c>
    </row>
    <row r="51" spans="2:31" ht="15">
      <c r="B51" s="152" t="s">
        <v>270</v>
      </c>
      <c r="C51" s="147" t="s">
        <v>298</v>
      </c>
      <c r="D51" s="145" t="s">
        <v>259</v>
      </c>
      <c r="E51" s="159">
        <v>0</v>
      </c>
      <c r="F51" s="159">
        <v>0</v>
      </c>
      <c r="G51" s="159">
        <v>0</v>
      </c>
      <c r="H51" s="159">
        <v>13.63</v>
      </c>
      <c r="I51" s="159">
        <v>12.53869</v>
      </c>
      <c r="J51" s="159">
        <v>0</v>
      </c>
      <c r="K51" s="159">
        <v>13.12</v>
      </c>
      <c r="L51" s="159">
        <v>0</v>
      </c>
      <c r="M51" s="159">
        <v>13.672922725</v>
      </c>
      <c r="N51" s="159">
        <v>0</v>
      </c>
      <c r="O51" s="159">
        <v>6.422724648</v>
      </c>
      <c r="P51" s="159">
        <v>0</v>
      </c>
      <c r="Q51" s="159">
        <v>0</v>
      </c>
      <c r="R51" s="159">
        <v>14.82</v>
      </c>
      <c r="S51" s="159">
        <v>13.44685</v>
      </c>
      <c r="T51" s="159">
        <v>14.37477176</v>
      </c>
      <c r="U51" s="159">
        <v>13.51785</v>
      </c>
      <c r="V51" s="159">
        <v>0</v>
      </c>
      <c r="W51" s="159">
        <v>0</v>
      </c>
      <c r="X51" s="159">
        <v>8.585817283999999</v>
      </c>
      <c r="Y51" s="159">
        <v>11.1</v>
      </c>
      <c r="Z51" s="159">
        <v>0</v>
      </c>
      <c r="AA51" s="159">
        <v>0</v>
      </c>
      <c r="AB51" s="159">
        <v>0</v>
      </c>
      <c r="AC51" s="159">
        <v>0</v>
      </c>
      <c r="AD51" s="159">
        <v>0</v>
      </c>
      <c r="AE51" s="159">
        <v>0</v>
      </c>
    </row>
    <row r="52" spans="2:31" ht="15">
      <c r="B52" s="152" t="s">
        <v>272</v>
      </c>
      <c r="C52" s="147" t="s">
        <v>299</v>
      </c>
      <c r="D52" s="145" t="s">
        <v>259</v>
      </c>
      <c r="E52" s="159">
        <v>107.73</v>
      </c>
      <c r="F52" s="159">
        <v>0</v>
      </c>
      <c r="G52" s="159">
        <v>181.77682</v>
      </c>
      <c r="H52" s="159">
        <v>159.75</v>
      </c>
      <c r="I52" s="159">
        <v>96.36596</v>
      </c>
      <c r="J52" s="159">
        <v>68.28134</v>
      </c>
      <c r="K52" s="159">
        <v>133.64</v>
      </c>
      <c r="L52" s="159">
        <v>5.16</v>
      </c>
      <c r="M52" s="159">
        <v>210.46</v>
      </c>
      <c r="N52" s="159">
        <v>29.66</v>
      </c>
      <c r="O52" s="159">
        <v>89.02</v>
      </c>
      <c r="P52" s="159">
        <v>16.94</v>
      </c>
      <c r="Q52" s="159">
        <v>0</v>
      </c>
      <c r="R52" s="159">
        <v>244.09</v>
      </c>
      <c r="S52" s="159">
        <v>107.45464</v>
      </c>
      <c r="T52" s="159">
        <v>234.94</v>
      </c>
      <c r="U52" s="159">
        <v>181.96483</v>
      </c>
      <c r="V52" s="159">
        <v>0</v>
      </c>
      <c r="W52" s="159">
        <v>6.17889</v>
      </c>
      <c r="X52" s="159">
        <v>123.29045639</v>
      </c>
      <c r="Y52" s="159">
        <v>109.3</v>
      </c>
      <c r="Z52" s="159">
        <v>44.16</v>
      </c>
      <c r="AA52" s="159">
        <v>133.58</v>
      </c>
      <c r="AB52" s="159">
        <v>37.9</v>
      </c>
      <c r="AC52" s="159">
        <v>35.69</v>
      </c>
      <c r="AD52" s="159">
        <v>0</v>
      </c>
      <c r="AE52" s="159">
        <v>0</v>
      </c>
    </row>
    <row r="53" spans="2:16" ht="15">
      <c r="B53" s="160"/>
      <c r="C53" s="154"/>
      <c r="D53" s="150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</row>
    <row r="54" spans="2:69" ht="15">
      <c r="B54" s="142">
        <v>6</v>
      </c>
      <c r="C54" s="143" t="s">
        <v>300</v>
      </c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</row>
    <row r="55" spans="2:16" ht="15">
      <c r="B55" s="152" t="s">
        <v>257</v>
      </c>
      <c r="C55" s="147" t="s">
        <v>301</v>
      </c>
      <c r="D55" s="152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</row>
    <row r="56" spans="2:31" ht="15">
      <c r="B56" s="161"/>
      <c r="C56" s="154" t="s">
        <v>302</v>
      </c>
      <c r="D56" s="145" t="s">
        <v>259</v>
      </c>
      <c r="E56" s="155">
        <v>12.02</v>
      </c>
      <c r="F56" s="155">
        <v>15.97</v>
      </c>
      <c r="G56" s="155">
        <v>14.48902</v>
      </c>
      <c r="H56" s="155">
        <v>13.19468</v>
      </c>
      <c r="I56" s="155">
        <v>12.98611</v>
      </c>
      <c r="J56" s="155">
        <v>12.73883</v>
      </c>
      <c r="K56" s="155">
        <v>12.46</v>
      </c>
      <c r="L56" s="155">
        <v>10.92</v>
      </c>
      <c r="M56" s="155">
        <v>12.07528</v>
      </c>
      <c r="N56" s="155">
        <v>12.02324</v>
      </c>
      <c r="O56" s="155">
        <v>12.1873</v>
      </c>
      <c r="P56" s="155">
        <v>12.1</v>
      </c>
      <c r="Q56" s="155">
        <v>14.21</v>
      </c>
      <c r="R56" s="155">
        <v>14.72</v>
      </c>
      <c r="S56" s="155">
        <v>12.35187</v>
      </c>
      <c r="T56" s="155">
        <v>14.314454342</v>
      </c>
      <c r="U56" s="155">
        <v>12.6247</v>
      </c>
      <c r="V56" s="155">
        <v>0</v>
      </c>
      <c r="W56" s="155">
        <v>11.78637</v>
      </c>
      <c r="X56" s="155">
        <v>16.49</v>
      </c>
      <c r="Y56" s="155">
        <v>11.61</v>
      </c>
      <c r="Z56" s="155">
        <v>13.98</v>
      </c>
      <c r="AA56" s="155">
        <v>11.24</v>
      </c>
      <c r="AB56" s="155">
        <v>16.05</v>
      </c>
      <c r="AC56" s="155">
        <v>15.02</v>
      </c>
      <c r="AD56" s="155">
        <v>14.04</v>
      </c>
      <c r="AE56" s="155">
        <v>0</v>
      </c>
    </row>
    <row r="57" spans="2:31" ht="15" customHeight="1">
      <c r="B57" s="161"/>
      <c r="C57" s="154" t="s">
        <v>303</v>
      </c>
      <c r="D57" s="145" t="s">
        <v>259</v>
      </c>
      <c r="E57" s="155">
        <v>12.02</v>
      </c>
      <c r="F57" s="155">
        <v>16.8</v>
      </c>
      <c r="G57" s="155">
        <v>14.48902</v>
      </c>
      <c r="H57" s="155">
        <v>13.19468</v>
      </c>
      <c r="I57" s="155">
        <v>12.98611</v>
      </c>
      <c r="J57" s="155">
        <v>12.73883</v>
      </c>
      <c r="K57" s="155">
        <v>12.46</v>
      </c>
      <c r="L57" s="155">
        <v>10.92</v>
      </c>
      <c r="M57" s="155">
        <v>12.07528</v>
      </c>
      <c r="N57" s="155">
        <v>12.75832</v>
      </c>
      <c r="O57" s="155">
        <v>12.2425</v>
      </c>
      <c r="P57" s="155">
        <v>12.1</v>
      </c>
      <c r="Q57" s="155">
        <v>14.21</v>
      </c>
      <c r="R57" s="155">
        <v>14.72</v>
      </c>
      <c r="S57" s="155">
        <v>12.35187</v>
      </c>
      <c r="T57" s="155">
        <v>14.314454342</v>
      </c>
      <c r="U57" s="155">
        <v>12.6247</v>
      </c>
      <c r="V57" s="155">
        <v>0</v>
      </c>
      <c r="W57" s="155">
        <v>11.78637</v>
      </c>
      <c r="X57" s="155">
        <v>16.49</v>
      </c>
      <c r="Y57" s="155">
        <v>0</v>
      </c>
      <c r="Z57" s="155">
        <v>13.98</v>
      </c>
      <c r="AA57" s="155">
        <v>0</v>
      </c>
      <c r="AB57" s="155">
        <v>0</v>
      </c>
      <c r="AC57" s="155">
        <v>0</v>
      </c>
      <c r="AD57" s="155">
        <v>14.05</v>
      </c>
      <c r="AE57" s="155">
        <v>0</v>
      </c>
    </row>
    <row r="58" spans="2:31" ht="15">
      <c r="B58" s="152" t="s">
        <v>260</v>
      </c>
      <c r="C58" s="147" t="s">
        <v>304</v>
      </c>
      <c r="D58" s="152"/>
      <c r="E58" s="155"/>
      <c r="F58" s="155"/>
      <c r="G58" s="155"/>
      <c r="H58" s="155">
        <v>0</v>
      </c>
      <c r="I58" s="155">
        <v>0</v>
      </c>
      <c r="J58" s="155">
        <v>0</v>
      </c>
      <c r="K58" s="155"/>
      <c r="L58" s="155">
        <v>0</v>
      </c>
      <c r="M58" s="155">
        <v>0</v>
      </c>
      <c r="N58" s="155">
        <v>0</v>
      </c>
      <c r="O58" s="155">
        <v>0</v>
      </c>
      <c r="P58" s="155">
        <v>0</v>
      </c>
      <c r="Q58" s="155">
        <v>0</v>
      </c>
      <c r="R58" s="155">
        <v>0</v>
      </c>
      <c r="S58" s="155">
        <v>0</v>
      </c>
      <c r="T58" s="155">
        <v>0</v>
      </c>
      <c r="U58" s="155">
        <v>0</v>
      </c>
      <c r="V58" s="155">
        <v>0</v>
      </c>
      <c r="W58" s="155">
        <v>0</v>
      </c>
      <c r="X58" s="155">
        <v>0</v>
      </c>
      <c r="Y58" s="155">
        <v>0</v>
      </c>
      <c r="Z58" s="155">
        <v>0</v>
      </c>
      <c r="AA58" s="155">
        <v>0</v>
      </c>
      <c r="AB58" s="155">
        <v>0</v>
      </c>
      <c r="AC58" s="155">
        <v>0</v>
      </c>
      <c r="AD58" s="155">
        <v>0</v>
      </c>
      <c r="AE58" s="155">
        <v>0</v>
      </c>
    </row>
    <row r="59" spans="2:31" ht="18.75" customHeight="1">
      <c r="B59" s="161"/>
      <c r="C59" s="154" t="s">
        <v>305</v>
      </c>
      <c r="D59" s="145" t="s">
        <v>259</v>
      </c>
      <c r="E59" s="155">
        <v>2.72552</v>
      </c>
      <c r="F59" s="155">
        <v>3.34</v>
      </c>
      <c r="G59" s="155">
        <v>2.3</v>
      </c>
      <c r="H59" s="155">
        <v>2.63894</v>
      </c>
      <c r="I59" s="155">
        <v>2.59722</v>
      </c>
      <c r="J59" s="155">
        <v>3.44493</v>
      </c>
      <c r="K59" s="155">
        <v>3.79</v>
      </c>
      <c r="L59" s="155">
        <v>1.81195</v>
      </c>
      <c r="M59" s="155">
        <v>2.49862</v>
      </c>
      <c r="N59" s="155">
        <v>2.33743</v>
      </c>
      <c r="O59" s="155">
        <v>2.36419</v>
      </c>
      <c r="P59" s="155">
        <v>2.05</v>
      </c>
      <c r="Q59" s="155">
        <v>2.96</v>
      </c>
      <c r="R59" s="155">
        <v>2.84</v>
      </c>
      <c r="S59" s="155">
        <v>2.36744</v>
      </c>
      <c r="T59" s="155">
        <v>2.7448986779999998</v>
      </c>
      <c r="U59" s="155">
        <v>2.83126</v>
      </c>
      <c r="V59" s="155">
        <v>0</v>
      </c>
      <c r="W59" s="155">
        <v>2.0489</v>
      </c>
      <c r="X59" s="155">
        <v>3.570401677333334</v>
      </c>
      <c r="Y59" s="155">
        <v>0</v>
      </c>
      <c r="Z59" s="155">
        <v>3.69</v>
      </c>
      <c r="AA59" s="155">
        <v>3.4816900000000004</v>
      </c>
      <c r="AB59" s="155">
        <v>0</v>
      </c>
      <c r="AC59" s="155">
        <v>0</v>
      </c>
      <c r="AD59" s="155">
        <v>0</v>
      </c>
      <c r="AE59" s="155">
        <v>0</v>
      </c>
    </row>
    <row r="60" spans="2:31" ht="18" customHeight="1">
      <c r="B60" s="161"/>
      <c r="C60" s="154" t="s">
        <v>306</v>
      </c>
      <c r="D60" s="145" t="s">
        <v>259</v>
      </c>
      <c r="E60" s="155">
        <v>2.83692</v>
      </c>
      <c r="F60" s="155">
        <v>3.34</v>
      </c>
      <c r="G60" s="155">
        <v>2.43</v>
      </c>
      <c r="H60" s="155">
        <v>2.69171</v>
      </c>
      <c r="I60" s="155">
        <v>2.64917</v>
      </c>
      <c r="J60" s="155">
        <v>3.50615</v>
      </c>
      <c r="K60" s="155">
        <v>3.85</v>
      </c>
      <c r="L60" s="155">
        <v>1.90946</v>
      </c>
      <c r="M60" s="155">
        <v>2.49862</v>
      </c>
      <c r="N60" s="155">
        <v>2.43906</v>
      </c>
      <c r="O60" s="155">
        <v>2.3958</v>
      </c>
      <c r="P60" s="155">
        <v>2.07</v>
      </c>
      <c r="Q60" s="155">
        <v>0</v>
      </c>
      <c r="R60" s="155">
        <v>2.84</v>
      </c>
      <c r="S60" s="155">
        <v>2.4395</v>
      </c>
      <c r="T60" s="155">
        <v>2.7448986779999998</v>
      </c>
      <c r="U60" s="155">
        <v>2.98855</v>
      </c>
      <c r="V60" s="155">
        <v>0</v>
      </c>
      <c r="W60" s="155">
        <v>2.47</v>
      </c>
      <c r="X60" s="155">
        <v>3.6282675313333335</v>
      </c>
      <c r="Y60" s="155">
        <v>0</v>
      </c>
      <c r="Z60" s="155">
        <v>0</v>
      </c>
      <c r="AA60" s="155">
        <v>3.92019</v>
      </c>
      <c r="AB60" s="155">
        <v>4.14</v>
      </c>
      <c r="AC60" s="155">
        <v>3.87</v>
      </c>
      <c r="AD60" s="155">
        <v>4.53</v>
      </c>
      <c r="AE60" s="155">
        <v>0</v>
      </c>
    </row>
    <row r="61" spans="2:31" ht="15">
      <c r="B61" s="152" t="s">
        <v>262</v>
      </c>
      <c r="C61" s="147" t="s">
        <v>307</v>
      </c>
      <c r="D61" s="152"/>
      <c r="E61" s="155"/>
      <c r="F61" s="155"/>
      <c r="G61" s="155"/>
      <c r="H61" s="155">
        <v>0</v>
      </c>
      <c r="I61" s="155">
        <v>0</v>
      </c>
      <c r="J61" s="155">
        <v>0</v>
      </c>
      <c r="K61" s="155"/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55">
        <v>0</v>
      </c>
      <c r="S61" s="155">
        <v>0</v>
      </c>
      <c r="T61" s="155">
        <v>0</v>
      </c>
      <c r="U61" s="155">
        <v>0</v>
      </c>
      <c r="V61" s="155">
        <v>0</v>
      </c>
      <c r="W61" s="155">
        <v>0</v>
      </c>
      <c r="X61" s="155">
        <v>0</v>
      </c>
      <c r="Y61" s="155">
        <v>0</v>
      </c>
      <c r="Z61" s="155">
        <v>0</v>
      </c>
      <c r="AA61" s="155">
        <v>0</v>
      </c>
      <c r="AB61" s="155">
        <v>0</v>
      </c>
      <c r="AC61" s="155">
        <v>0</v>
      </c>
      <c r="AD61" s="155">
        <v>0</v>
      </c>
      <c r="AE61" s="155">
        <v>0</v>
      </c>
    </row>
    <row r="62" spans="2:31" ht="18" customHeight="1">
      <c r="B62" s="161"/>
      <c r="C62" s="154" t="s">
        <v>308</v>
      </c>
      <c r="D62" s="145" t="s">
        <v>259</v>
      </c>
      <c r="E62" s="155">
        <v>0</v>
      </c>
      <c r="F62" s="155">
        <v>0</v>
      </c>
      <c r="G62" s="155">
        <v>0</v>
      </c>
      <c r="H62" s="155">
        <v>0</v>
      </c>
      <c r="I62" s="155">
        <v>0</v>
      </c>
      <c r="J62" s="155">
        <v>0</v>
      </c>
      <c r="K62" s="155">
        <v>0</v>
      </c>
      <c r="L62" s="155">
        <v>0</v>
      </c>
      <c r="M62" s="155">
        <v>0</v>
      </c>
      <c r="N62" s="155">
        <v>0</v>
      </c>
      <c r="O62" s="155">
        <v>0</v>
      </c>
      <c r="P62" s="155">
        <v>0</v>
      </c>
      <c r="Q62" s="155">
        <v>0</v>
      </c>
      <c r="R62" s="155">
        <v>0</v>
      </c>
      <c r="S62" s="155">
        <v>0</v>
      </c>
      <c r="T62" s="155">
        <v>0</v>
      </c>
      <c r="U62" s="155">
        <v>0</v>
      </c>
      <c r="V62" s="155">
        <v>0</v>
      </c>
      <c r="W62" s="155">
        <v>0</v>
      </c>
      <c r="X62" s="155">
        <v>0</v>
      </c>
      <c r="Y62" s="155">
        <v>0</v>
      </c>
      <c r="Z62" s="155">
        <v>0</v>
      </c>
      <c r="AA62" s="155">
        <v>0</v>
      </c>
      <c r="AB62" s="155">
        <v>0</v>
      </c>
      <c r="AC62" s="155">
        <v>0</v>
      </c>
      <c r="AD62" s="155">
        <v>0</v>
      </c>
      <c r="AE62" s="155">
        <v>0</v>
      </c>
    </row>
    <row r="63" spans="2:31" ht="15.75" customHeight="1">
      <c r="B63" s="161"/>
      <c r="C63" s="154" t="s">
        <v>309</v>
      </c>
      <c r="D63" s="145" t="s">
        <v>259</v>
      </c>
      <c r="E63" s="155">
        <v>2.38135</v>
      </c>
      <c r="F63" s="155">
        <v>3.56</v>
      </c>
      <c r="G63" s="155">
        <v>2.09</v>
      </c>
      <c r="H63" s="155">
        <v>2.21671</v>
      </c>
      <c r="I63" s="155">
        <v>2.18167</v>
      </c>
      <c r="J63" s="155">
        <v>2.5314</v>
      </c>
      <c r="K63" s="155">
        <v>2.81</v>
      </c>
      <c r="L63" s="155">
        <v>1.79278</v>
      </c>
      <c r="M63" s="155">
        <v>2.49862</v>
      </c>
      <c r="N63" s="155">
        <v>2.43906</v>
      </c>
      <c r="O63" s="155">
        <v>2.22547</v>
      </c>
      <c r="P63" s="155">
        <v>2.32</v>
      </c>
      <c r="Q63" s="155">
        <v>2.96</v>
      </c>
      <c r="R63" s="155">
        <v>2.65</v>
      </c>
      <c r="S63" s="155">
        <v>1.90425</v>
      </c>
      <c r="T63" s="155">
        <v>2.549907086</v>
      </c>
      <c r="U63" s="155">
        <v>2.57718</v>
      </c>
      <c r="V63" s="155">
        <v>0</v>
      </c>
      <c r="W63" s="155">
        <v>1.73846</v>
      </c>
      <c r="X63" s="155">
        <v>2.7574570093333333</v>
      </c>
      <c r="Y63" s="155">
        <v>2.5</v>
      </c>
      <c r="Z63" s="155">
        <v>3.2</v>
      </c>
      <c r="AA63" s="155">
        <v>0</v>
      </c>
      <c r="AB63" s="155">
        <v>0</v>
      </c>
      <c r="AC63" s="155">
        <v>0</v>
      </c>
      <c r="AD63" s="155">
        <v>3.4</v>
      </c>
      <c r="AE63" s="155">
        <v>0</v>
      </c>
    </row>
    <row r="64" spans="2:31" ht="16.5" customHeight="1">
      <c r="B64" s="152" t="s">
        <v>264</v>
      </c>
      <c r="C64" s="147" t="s">
        <v>310</v>
      </c>
      <c r="D64" s="152"/>
      <c r="E64" s="155"/>
      <c r="F64" s="155"/>
      <c r="G64" s="155"/>
      <c r="H64" s="155">
        <v>0</v>
      </c>
      <c r="I64" s="155">
        <v>0</v>
      </c>
      <c r="J64" s="155">
        <v>0</v>
      </c>
      <c r="K64" s="155"/>
      <c r="L64" s="155">
        <v>0</v>
      </c>
      <c r="M64" s="155">
        <v>0</v>
      </c>
      <c r="N64" s="155">
        <v>0</v>
      </c>
      <c r="O64" s="155">
        <v>0</v>
      </c>
      <c r="P64" s="155">
        <v>0</v>
      </c>
      <c r="Q64" s="155">
        <v>0</v>
      </c>
      <c r="R64" s="155">
        <v>0</v>
      </c>
      <c r="S64" s="155">
        <v>0</v>
      </c>
      <c r="T64" s="155">
        <v>0</v>
      </c>
      <c r="U64" s="155">
        <v>0</v>
      </c>
      <c r="V64" s="155">
        <v>0</v>
      </c>
      <c r="W64" s="155">
        <v>0</v>
      </c>
      <c r="X64" s="155">
        <v>0</v>
      </c>
      <c r="Y64" s="155">
        <v>0</v>
      </c>
      <c r="Z64" s="155">
        <v>0</v>
      </c>
      <c r="AA64" s="155">
        <v>0</v>
      </c>
      <c r="AB64" s="155">
        <v>0</v>
      </c>
      <c r="AC64" s="155">
        <v>0</v>
      </c>
      <c r="AD64" s="155">
        <v>0</v>
      </c>
      <c r="AE64" s="155">
        <v>0</v>
      </c>
    </row>
    <row r="65" spans="2:31" ht="17.25" customHeight="1">
      <c r="B65" s="161"/>
      <c r="C65" s="94" t="s">
        <v>311</v>
      </c>
      <c r="D65" s="145" t="s">
        <v>259</v>
      </c>
      <c r="E65" s="155">
        <v>2.9</v>
      </c>
      <c r="F65" s="155">
        <v>3.45</v>
      </c>
      <c r="G65" s="155">
        <v>2.85</v>
      </c>
      <c r="H65" s="155">
        <v>3.88</v>
      </c>
      <c r="I65" s="155">
        <v>2.28247</v>
      </c>
      <c r="J65" s="155">
        <v>2.72</v>
      </c>
      <c r="K65" s="155">
        <v>3.72</v>
      </c>
      <c r="L65" s="155">
        <v>2.88</v>
      </c>
      <c r="M65" s="155">
        <v>3.22</v>
      </c>
      <c r="N65" s="155">
        <v>3.42</v>
      </c>
      <c r="O65" s="155">
        <v>3.7</v>
      </c>
      <c r="P65" s="155">
        <v>3.28</v>
      </c>
      <c r="Q65" s="155">
        <v>2.89</v>
      </c>
      <c r="R65" s="155">
        <v>3.57</v>
      </c>
      <c r="S65" s="155">
        <v>3.58</v>
      </c>
      <c r="T65" s="155">
        <v>3.46</v>
      </c>
      <c r="U65" s="155">
        <v>3.68</v>
      </c>
      <c r="V65" s="155">
        <v>0</v>
      </c>
      <c r="W65" s="155">
        <v>3.75</v>
      </c>
      <c r="X65" s="155">
        <v>3.88</v>
      </c>
      <c r="Y65" s="155">
        <v>4.72</v>
      </c>
      <c r="Z65" s="155">
        <v>3.67</v>
      </c>
      <c r="AA65" s="155">
        <v>0</v>
      </c>
      <c r="AB65" s="155">
        <v>0</v>
      </c>
      <c r="AC65" s="155">
        <v>0</v>
      </c>
      <c r="AD65" s="155">
        <v>3.09</v>
      </c>
      <c r="AE65" s="155">
        <v>0</v>
      </c>
    </row>
    <row r="66" spans="2:31" ht="18.75" customHeight="1">
      <c r="B66" s="161"/>
      <c r="C66" s="94" t="s">
        <v>312</v>
      </c>
      <c r="D66" s="145" t="s">
        <v>259</v>
      </c>
      <c r="E66" s="155">
        <v>2.46</v>
      </c>
      <c r="F66" s="155">
        <v>2.91</v>
      </c>
      <c r="G66" s="155">
        <v>2.51</v>
      </c>
      <c r="H66" s="155">
        <v>3.29</v>
      </c>
      <c r="I66" s="155">
        <v>1.62134</v>
      </c>
      <c r="J66" s="155">
        <v>2.33</v>
      </c>
      <c r="K66" s="155">
        <v>3.18</v>
      </c>
      <c r="L66" s="155">
        <v>2.43</v>
      </c>
      <c r="M66" s="155">
        <v>2.8</v>
      </c>
      <c r="N66" s="155">
        <v>2.91</v>
      </c>
      <c r="O66" s="155">
        <v>3.15</v>
      </c>
      <c r="P66" s="155">
        <v>2.82</v>
      </c>
      <c r="Q66" s="155">
        <v>2.38</v>
      </c>
      <c r="R66" s="155">
        <v>3.07</v>
      </c>
      <c r="S66" s="155">
        <v>4.30937</v>
      </c>
      <c r="T66" s="155">
        <v>2.97</v>
      </c>
      <c r="U66" s="155">
        <v>3.16</v>
      </c>
      <c r="V66" s="155">
        <v>0</v>
      </c>
      <c r="W66" s="155">
        <v>3.12</v>
      </c>
      <c r="X66" s="155">
        <v>3.36</v>
      </c>
      <c r="Y66" s="155">
        <v>3.8</v>
      </c>
      <c r="Z66" s="155">
        <v>3.23</v>
      </c>
      <c r="AA66" s="155">
        <v>3.2</v>
      </c>
      <c r="AB66" s="155">
        <v>1.67</v>
      </c>
      <c r="AC66" s="155">
        <v>0</v>
      </c>
      <c r="AD66" s="155">
        <v>2.53</v>
      </c>
      <c r="AE66" s="155">
        <v>0</v>
      </c>
    </row>
    <row r="67" spans="2:31" ht="13.5" customHeight="1">
      <c r="B67" s="161"/>
      <c r="C67" s="94" t="s">
        <v>313</v>
      </c>
      <c r="D67" s="145" t="s">
        <v>259</v>
      </c>
      <c r="E67" s="155">
        <v>2.07</v>
      </c>
      <c r="F67" s="155">
        <v>2.39</v>
      </c>
      <c r="G67" s="155">
        <v>2.22</v>
      </c>
      <c r="H67" s="155">
        <v>3.79</v>
      </c>
      <c r="I67" s="155">
        <v>2.51858</v>
      </c>
      <c r="J67" s="155">
        <v>1.98</v>
      </c>
      <c r="K67" s="155">
        <v>3.4</v>
      </c>
      <c r="L67" s="155">
        <v>2.01</v>
      </c>
      <c r="M67" s="155">
        <v>2.43</v>
      </c>
      <c r="N67" s="155">
        <v>2.42</v>
      </c>
      <c r="O67" s="155">
        <v>2.6</v>
      </c>
      <c r="P67" s="155">
        <v>2.53</v>
      </c>
      <c r="Q67" s="155">
        <v>0</v>
      </c>
      <c r="R67" s="155">
        <v>2.94</v>
      </c>
      <c r="S67" s="155">
        <v>3.03</v>
      </c>
      <c r="T67" s="155">
        <v>2.49</v>
      </c>
      <c r="U67" s="155">
        <v>2.63</v>
      </c>
      <c r="V67" s="155">
        <v>0</v>
      </c>
      <c r="W67" s="155">
        <v>2.58</v>
      </c>
      <c r="X67" s="155">
        <v>2.87</v>
      </c>
      <c r="Y67" s="155">
        <v>0</v>
      </c>
      <c r="Z67" s="155">
        <v>0</v>
      </c>
      <c r="AA67" s="155">
        <v>2.86</v>
      </c>
      <c r="AB67" s="155">
        <v>1.14</v>
      </c>
      <c r="AC67" s="155">
        <v>0</v>
      </c>
      <c r="AD67" s="155">
        <v>2.09</v>
      </c>
      <c r="AE67" s="155">
        <v>0</v>
      </c>
    </row>
    <row r="68" spans="2:31" ht="13.5" customHeight="1">
      <c r="B68" s="161"/>
      <c r="C68" s="94" t="s">
        <v>314</v>
      </c>
      <c r="D68" s="145" t="s">
        <v>259</v>
      </c>
      <c r="E68" s="155">
        <v>3.02</v>
      </c>
      <c r="F68" s="155">
        <v>3.63</v>
      </c>
      <c r="G68" s="155">
        <v>2.99</v>
      </c>
      <c r="H68" s="155">
        <v>4.09</v>
      </c>
      <c r="I68" s="155">
        <v>2.02387</v>
      </c>
      <c r="J68" s="155">
        <v>2.81</v>
      </c>
      <c r="K68" s="155">
        <v>3.91</v>
      </c>
      <c r="L68" s="155">
        <v>2.93</v>
      </c>
      <c r="M68" s="155">
        <v>3.38</v>
      </c>
      <c r="N68" s="155">
        <v>3.51</v>
      </c>
      <c r="O68" s="155">
        <v>3.81</v>
      </c>
      <c r="P68" s="155">
        <v>3.77</v>
      </c>
      <c r="Q68" s="155">
        <v>0</v>
      </c>
      <c r="R68" s="155">
        <v>3.65</v>
      </c>
      <c r="S68" s="155">
        <v>4.28</v>
      </c>
      <c r="T68" s="155">
        <v>3.54</v>
      </c>
      <c r="U68" s="155">
        <v>3.78</v>
      </c>
      <c r="V68" s="155">
        <v>0</v>
      </c>
      <c r="W68" s="155">
        <v>3.68</v>
      </c>
      <c r="X68" s="155">
        <v>4.06</v>
      </c>
      <c r="Y68" s="155">
        <v>0</v>
      </c>
      <c r="Z68" s="155">
        <v>0</v>
      </c>
      <c r="AA68" s="155">
        <v>0</v>
      </c>
      <c r="AB68" s="155">
        <v>0</v>
      </c>
      <c r="AC68" s="155">
        <v>0</v>
      </c>
      <c r="AD68" s="155">
        <v>3.14</v>
      </c>
      <c r="AE68" s="155">
        <v>0</v>
      </c>
    </row>
    <row r="69" spans="2:31" ht="17.25" customHeight="1">
      <c r="B69" s="162"/>
      <c r="C69" s="94" t="s">
        <v>315</v>
      </c>
      <c r="D69" s="145" t="s">
        <v>259</v>
      </c>
      <c r="E69" s="155">
        <v>0</v>
      </c>
      <c r="F69" s="155">
        <v>0</v>
      </c>
      <c r="G69" s="155">
        <v>0</v>
      </c>
      <c r="H69" s="155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155">
        <v>0</v>
      </c>
      <c r="O69" s="155">
        <v>0</v>
      </c>
      <c r="P69" s="155">
        <v>0</v>
      </c>
      <c r="Q69" s="155">
        <v>1.27</v>
      </c>
      <c r="R69" s="155">
        <v>0</v>
      </c>
      <c r="S69" s="155">
        <v>0</v>
      </c>
      <c r="T69" s="155">
        <v>0</v>
      </c>
      <c r="U69" s="155">
        <v>0</v>
      </c>
      <c r="V69" s="155">
        <v>0</v>
      </c>
      <c r="W69" s="155">
        <v>0</v>
      </c>
      <c r="X69" s="155">
        <v>0</v>
      </c>
      <c r="Y69" s="155">
        <v>0</v>
      </c>
      <c r="Z69" s="155">
        <v>0</v>
      </c>
      <c r="AA69" s="155">
        <v>0</v>
      </c>
      <c r="AB69" s="155">
        <v>0</v>
      </c>
      <c r="AC69" s="155">
        <v>0</v>
      </c>
      <c r="AD69" s="155">
        <v>0</v>
      </c>
      <c r="AE69" s="155">
        <v>0</v>
      </c>
    </row>
    <row r="70" spans="2:31" ht="17.25" customHeight="1">
      <c r="B70" s="162"/>
      <c r="C70" s="94" t="s">
        <v>316</v>
      </c>
      <c r="D70" s="145" t="s">
        <v>259</v>
      </c>
      <c r="E70" s="155">
        <v>0</v>
      </c>
      <c r="F70" s="155">
        <v>0</v>
      </c>
      <c r="G70" s="155">
        <v>0</v>
      </c>
      <c r="H70" s="155">
        <v>0</v>
      </c>
      <c r="I70" s="155">
        <v>0</v>
      </c>
      <c r="J70" s="155">
        <v>0</v>
      </c>
      <c r="K70" s="155">
        <v>0</v>
      </c>
      <c r="L70" s="155">
        <v>0</v>
      </c>
      <c r="M70" s="155">
        <v>0</v>
      </c>
      <c r="N70" s="155">
        <v>0</v>
      </c>
      <c r="O70" s="155">
        <v>0</v>
      </c>
      <c r="P70" s="155">
        <v>0</v>
      </c>
      <c r="Q70" s="155">
        <v>0.86</v>
      </c>
      <c r="R70" s="155">
        <v>0</v>
      </c>
      <c r="S70" s="155">
        <v>0</v>
      </c>
      <c r="T70" s="155">
        <v>0</v>
      </c>
      <c r="U70" s="155">
        <v>0</v>
      </c>
      <c r="V70" s="155">
        <v>0</v>
      </c>
      <c r="W70" s="155">
        <v>0</v>
      </c>
      <c r="X70" s="155">
        <v>0</v>
      </c>
      <c r="Y70" s="155">
        <v>0</v>
      </c>
      <c r="Z70" s="155">
        <v>0</v>
      </c>
      <c r="AA70" s="155">
        <v>0</v>
      </c>
      <c r="AB70" s="155">
        <v>0</v>
      </c>
      <c r="AC70" s="155">
        <v>0</v>
      </c>
      <c r="AD70" s="155">
        <v>0</v>
      </c>
      <c r="AE70" s="155">
        <v>0</v>
      </c>
    </row>
    <row r="71" spans="2:31" ht="15">
      <c r="B71" s="152" t="s">
        <v>270</v>
      </c>
      <c r="C71" s="147" t="s">
        <v>317</v>
      </c>
      <c r="D71" s="152"/>
      <c r="E71" s="155">
        <v>0.38</v>
      </c>
      <c r="F71" s="155">
        <v>0.53</v>
      </c>
      <c r="G71" s="155">
        <v>0.59</v>
      </c>
      <c r="H71" s="155">
        <v>0.55</v>
      </c>
      <c r="I71" s="155">
        <v>0.62964</v>
      </c>
      <c r="J71" s="155">
        <v>0.52</v>
      </c>
      <c r="K71" s="155">
        <v>0.75</v>
      </c>
      <c r="L71" s="155">
        <v>0.62</v>
      </c>
      <c r="M71" s="155">
        <v>0.59772</v>
      </c>
      <c r="N71" s="155">
        <v>0.5878</v>
      </c>
      <c r="O71" s="155">
        <v>0.6199</v>
      </c>
      <c r="P71" s="155">
        <v>0.45</v>
      </c>
      <c r="Q71" s="155">
        <v>0.68641</v>
      </c>
      <c r="R71" s="155">
        <v>0.63</v>
      </c>
      <c r="S71" s="155">
        <v>0.59</v>
      </c>
      <c r="T71" s="155">
        <v>0.61</v>
      </c>
      <c r="U71" s="155">
        <v>0.57</v>
      </c>
      <c r="V71" s="155">
        <v>0</v>
      </c>
      <c r="W71" s="155">
        <v>0.66</v>
      </c>
      <c r="X71" s="155">
        <v>0.72</v>
      </c>
      <c r="Y71" s="155">
        <v>0.32</v>
      </c>
      <c r="Z71" s="155">
        <v>0.55</v>
      </c>
      <c r="AA71" s="155">
        <v>0.38</v>
      </c>
      <c r="AB71" s="155">
        <v>0.51</v>
      </c>
      <c r="AC71" s="155">
        <v>0.48</v>
      </c>
      <c r="AD71" s="155">
        <v>0.37</v>
      </c>
      <c r="AE71" s="155">
        <v>0</v>
      </c>
    </row>
    <row r="72" spans="2:31" ht="15">
      <c r="B72" s="152" t="s">
        <v>272</v>
      </c>
      <c r="C72" s="147" t="s">
        <v>318</v>
      </c>
      <c r="D72" s="152"/>
      <c r="E72" s="155"/>
      <c r="F72" s="155"/>
      <c r="G72" s="155"/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5">
        <v>0</v>
      </c>
      <c r="O72" s="155">
        <v>0</v>
      </c>
      <c r="P72" s="155">
        <v>0</v>
      </c>
      <c r="Q72" s="155">
        <v>0</v>
      </c>
      <c r="R72" s="155">
        <v>0</v>
      </c>
      <c r="S72" s="155">
        <v>0</v>
      </c>
      <c r="T72" s="155">
        <v>0</v>
      </c>
      <c r="U72" s="155">
        <v>0</v>
      </c>
      <c r="V72" s="155">
        <v>0</v>
      </c>
      <c r="W72" s="155">
        <v>0</v>
      </c>
      <c r="X72" s="155">
        <v>0</v>
      </c>
      <c r="Y72" s="155">
        <v>0</v>
      </c>
      <c r="Z72" s="155">
        <v>0</v>
      </c>
      <c r="AA72" s="155">
        <v>0</v>
      </c>
      <c r="AB72" s="155">
        <v>0</v>
      </c>
      <c r="AC72" s="155">
        <v>0</v>
      </c>
      <c r="AD72" s="155">
        <v>0</v>
      </c>
      <c r="AE72" s="155">
        <v>0</v>
      </c>
    </row>
    <row r="73" spans="2:31" ht="15">
      <c r="B73" s="161"/>
      <c r="C73" s="154" t="s">
        <v>294</v>
      </c>
      <c r="D73" s="145" t="s">
        <v>259</v>
      </c>
      <c r="E73" s="155">
        <v>6.28</v>
      </c>
      <c r="F73" s="155">
        <v>0</v>
      </c>
      <c r="G73" s="155">
        <v>5.2334</v>
      </c>
      <c r="H73" s="155">
        <v>6.44</v>
      </c>
      <c r="I73" s="155">
        <v>5.61208</v>
      </c>
      <c r="J73" s="155">
        <v>9.78539</v>
      </c>
      <c r="K73" s="155">
        <v>10.838086606000001</v>
      </c>
      <c r="L73" s="155">
        <v>1.4413458540000001</v>
      </c>
      <c r="M73" s="155">
        <v>10.454556380000001</v>
      </c>
      <c r="N73" s="155">
        <v>5.256778858</v>
      </c>
      <c r="O73" s="155">
        <v>4.22951</v>
      </c>
      <c r="P73" s="155">
        <v>2.218956496</v>
      </c>
      <c r="Q73" s="155">
        <v>0</v>
      </c>
      <c r="R73" s="155">
        <v>21.48</v>
      </c>
      <c r="S73" s="155">
        <v>8.29095</v>
      </c>
      <c r="T73" s="155">
        <v>20.779627762</v>
      </c>
      <c r="U73" s="155">
        <v>4.19088</v>
      </c>
      <c r="V73" s="155">
        <v>0</v>
      </c>
      <c r="W73" s="155">
        <v>2.67062</v>
      </c>
      <c r="X73" s="155">
        <v>11.187366672000001</v>
      </c>
      <c r="Y73" s="155">
        <v>0</v>
      </c>
      <c r="Z73" s="155">
        <v>0</v>
      </c>
      <c r="AA73" s="155">
        <v>0</v>
      </c>
      <c r="AB73" s="155">
        <v>0</v>
      </c>
      <c r="AC73" s="155">
        <v>0</v>
      </c>
      <c r="AD73" s="155">
        <v>0</v>
      </c>
      <c r="AE73" s="155">
        <v>0</v>
      </c>
    </row>
    <row r="74" spans="2:31" ht="15">
      <c r="B74" s="161"/>
      <c r="C74" s="154" t="s">
        <v>295</v>
      </c>
      <c r="D74" s="145" t="s">
        <v>259</v>
      </c>
      <c r="E74" s="155">
        <v>6.28</v>
      </c>
      <c r="F74" s="155">
        <v>0</v>
      </c>
      <c r="G74" s="155">
        <v>5.2334</v>
      </c>
      <c r="H74" s="155">
        <v>6.44</v>
      </c>
      <c r="I74" s="155">
        <v>5.35883</v>
      </c>
      <c r="J74" s="155">
        <v>8.17194</v>
      </c>
      <c r="K74" s="155">
        <v>9.037718846</v>
      </c>
      <c r="L74" s="155">
        <v>1.1383721560000002</v>
      </c>
      <c r="M74" s="155">
        <v>9.726843715</v>
      </c>
      <c r="N74" s="155">
        <v>2.594373316</v>
      </c>
      <c r="O74" s="155">
        <v>2.3345</v>
      </c>
      <c r="P74" s="155">
        <v>1.502197404</v>
      </c>
      <c r="Q74" s="155">
        <v>0</v>
      </c>
      <c r="R74" s="155">
        <v>15.82</v>
      </c>
      <c r="S74" s="155">
        <v>8.13802</v>
      </c>
      <c r="T74" s="155">
        <v>15.294645824000002</v>
      </c>
      <c r="U74" s="155">
        <v>3.15654</v>
      </c>
      <c r="V74" s="155">
        <v>0</v>
      </c>
      <c r="W74" s="155">
        <v>1.93734</v>
      </c>
      <c r="X74" s="155">
        <v>9.636564704</v>
      </c>
      <c r="Y74" s="155">
        <v>0</v>
      </c>
      <c r="Z74" s="155">
        <v>4.34</v>
      </c>
      <c r="AA74" s="155">
        <v>0</v>
      </c>
      <c r="AB74" s="155">
        <v>0</v>
      </c>
      <c r="AC74" s="155">
        <v>0</v>
      </c>
      <c r="AD74" s="155">
        <v>0</v>
      </c>
      <c r="AE74" s="155">
        <v>0</v>
      </c>
    </row>
    <row r="75" spans="2:31" ht="15">
      <c r="B75" s="161"/>
      <c r="C75" s="154" t="s">
        <v>296</v>
      </c>
      <c r="D75" s="145" t="s">
        <v>259</v>
      </c>
      <c r="E75" s="155">
        <v>24.86</v>
      </c>
      <c r="F75" s="155">
        <v>0</v>
      </c>
      <c r="G75" s="155">
        <v>18.523</v>
      </c>
      <c r="H75" s="155">
        <v>13.58</v>
      </c>
      <c r="I75" s="155">
        <v>13.29708</v>
      </c>
      <c r="J75" s="155">
        <v>18.27843</v>
      </c>
      <c r="K75" s="155">
        <v>15.029239138</v>
      </c>
      <c r="L75" s="155">
        <v>9.816113075999999</v>
      </c>
      <c r="M75" s="155">
        <v>17.988001</v>
      </c>
      <c r="N75" s="155">
        <v>13.341131942</v>
      </c>
      <c r="O75" s="155">
        <v>18.44203</v>
      </c>
      <c r="P75" s="155">
        <v>23.541686434000002</v>
      </c>
      <c r="Q75" s="155">
        <v>0</v>
      </c>
      <c r="R75" s="155">
        <v>24.54</v>
      </c>
      <c r="S75" s="155">
        <v>20.38329</v>
      </c>
      <c r="T75" s="155">
        <v>23.678708582</v>
      </c>
      <c r="U75" s="155">
        <v>29.82664</v>
      </c>
      <c r="V75" s="155">
        <v>0</v>
      </c>
      <c r="W75" s="155">
        <v>15.95349</v>
      </c>
      <c r="X75" s="155">
        <v>18.75083065</v>
      </c>
      <c r="Y75" s="155">
        <v>13.71</v>
      </c>
      <c r="Z75" s="155">
        <v>12.97</v>
      </c>
      <c r="AA75" s="155">
        <v>17.14</v>
      </c>
      <c r="AB75" s="155">
        <v>0</v>
      </c>
      <c r="AC75" s="155">
        <v>0</v>
      </c>
      <c r="AD75" s="155">
        <v>0</v>
      </c>
      <c r="AE75" s="155">
        <v>0</v>
      </c>
    </row>
    <row r="76" spans="2:31" ht="15">
      <c r="B76" s="161"/>
      <c r="C76" s="154" t="s">
        <v>319</v>
      </c>
      <c r="D76" s="145" t="s">
        <v>259</v>
      </c>
      <c r="E76" s="155">
        <v>65.7</v>
      </c>
      <c r="F76" s="155">
        <v>0</v>
      </c>
      <c r="G76" s="155">
        <v>111.98</v>
      </c>
      <c r="H76" s="155">
        <v>50.22</v>
      </c>
      <c r="I76" s="155">
        <v>45.50333</v>
      </c>
      <c r="J76" s="155">
        <v>47.84401</v>
      </c>
      <c r="K76" s="155">
        <v>61.22</v>
      </c>
      <c r="L76" s="155">
        <v>0</v>
      </c>
      <c r="M76" s="155">
        <v>73.68</v>
      </c>
      <c r="N76" s="155">
        <v>18.46</v>
      </c>
      <c r="O76" s="155">
        <v>55.99753</v>
      </c>
      <c r="P76" s="155">
        <v>16.94</v>
      </c>
      <c r="Q76" s="155">
        <v>0</v>
      </c>
      <c r="R76" s="155">
        <v>86.27</v>
      </c>
      <c r="S76" s="155">
        <v>55.57884</v>
      </c>
      <c r="T76" s="155">
        <v>82.907136544</v>
      </c>
      <c r="U76" s="155">
        <v>90.6302</v>
      </c>
      <c r="V76" s="155">
        <v>0</v>
      </c>
      <c r="W76" s="155">
        <v>0</v>
      </c>
      <c r="X76" s="155">
        <v>48.51</v>
      </c>
      <c r="Y76" s="155">
        <v>71.14</v>
      </c>
      <c r="Z76" s="155">
        <v>74.16</v>
      </c>
      <c r="AA76" s="155">
        <v>85.51</v>
      </c>
      <c r="AB76" s="155">
        <v>0</v>
      </c>
      <c r="AC76" s="155">
        <v>0</v>
      </c>
      <c r="AD76" s="155">
        <v>0</v>
      </c>
      <c r="AE76" s="155">
        <v>0</v>
      </c>
    </row>
    <row r="77" spans="2:16" ht="15">
      <c r="B77" s="161"/>
      <c r="C77" s="154"/>
      <c r="D77" s="150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</row>
    <row r="78" spans="2:69" ht="15">
      <c r="B78" s="142">
        <v>7</v>
      </c>
      <c r="C78" s="143" t="s">
        <v>320</v>
      </c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</row>
    <row r="79" spans="2:31" ht="15">
      <c r="B79" s="152" t="s">
        <v>257</v>
      </c>
      <c r="C79" s="147" t="s">
        <v>321</v>
      </c>
      <c r="D79" s="145" t="s">
        <v>259</v>
      </c>
      <c r="E79" s="163">
        <v>15</v>
      </c>
      <c r="F79" s="153"/>
      <c r="G79" s="153"/>
      <c r="H79" s="153"/>
      <c r="I79" s="153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</row>
    <row r="80" spans="2:31" ht="15">
      <c r="B80" s="152" t="s">
        <v>260</v>
      </c>
      <c r="C80" s="147" t="s">
        <v>322</v>
      </c>
      <c r="D80" s="145" t="s">
        <v>259</v>
      </c>
      <c r="E80" s="163">
        <v>15</v>
      </c>
      <c r="F80" s="153"/>
      <c r="G80" s="153"/>
      <c r="H80" s="153"/>
      <c r="I80" s="153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</row>
    <row r="81" spans="2:31" ht="15">
      <c r="B81" s="152" t="s">
        <v>262</v>
      </c>
      <c r="C81" s="147" t="s">
        <v>323</v>
      </c>
      <c r="D81" s="145" t="s">
        <v>259</v>
      </c>
      <c r="E81" s="163">
        <v>10</v>
      </c>
      <c r="F81" s="153"/>
      <c r="G81" s="153"/>
      <c r="H81" s="153"/>
      <c r="I81" s="153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</row>
    <row r="82" spans="2:31" ht="15">
      <c r="B82" s="152" t="s">
        <v>264</v>
      </c>
      <c r="C82" s="147" t="s">
        <v>324</v>
      </c>
      <c r="D82" s="145"/>
      <c r="E82" s="163">
        <v>0</v>
      </c>
      <c r="F82" s="153"/>
      <c r="G82" s="153"/>
      <c r="H82" s="153"/>
      <c r="I82" s="153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</row>
    <row r="83" spans="2:31" ht="15">
      <c r="B83" s="160"/>
      <c r="C83" s="94" t="s">
        <v>325</v>
      </c>
      <c r="D83" s="145" t="s">
        <v>259</v>
      </c>
      <c r="E83" s="163">
        <v>1.25</v>
      </c>
      <c r="F83" s="153"/>
      <c r="G83" s="153"/>
      <c r="H83" s="153"/>
      <c r="I83" s="153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</row>
    <row r="84" spans="2:31" ht="15">
      <c r="B84" s="150"/>
      <c r="C84" s="94" t="s">
        <v>326</v>
      </c>
      <c r="D84" s="145" t="s">
        <v>259</v>
      </c>
      <c r="E84" s="163">
        <v>0.5</v>
      </c>
      <c r="F84" s="153"/>
      <c r="G84" s="153"/>
      <c r="H84" s="153"/>
      <c r="I84" s="153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</row>
    <row r="85" spans="2:31" ht="15">
      <c r="B85" s="150"/>
      <c r="C85" s="94" t="s">
        <v>327</v>
      </c>
      <c r="D85" s="145" t="s">
        <v>259</v>
      </c>
      <c r="E85" s="163">
        <v>0.1</v>
      </c>
      <c r="F85" s="153"/>
      <c r="G85" s="153"/>
      <c r="H85" s="153"/>
      <c r="I85" s="153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</row>
    <row r="86" spans="2:31" ht="15">
      <c r="B86" s="150"/>
      <c r="C86" s="94" t="s">
        <v>328</v>
      </c>
      <c r="D86" s="145" t="s">
        <v>259</v>
      </c>
      <c r="E86" s="163">
        <v>0.1</v>
      </c>
      <c r="F86" s="153"/>
      <c r="G86" s="153"/>
      <c r="H86" s="153"/>
      <c r="I86" s="153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</row>
    <row r="87" spans="2:31" ht="15">
      <c r="B87" s="150"/>
      <c r="C87" s="94" t="s">
        <v>329</v>
      </c>
      <c r="D87" s="145" t="s">
        <v>259</v>
      </c>
      <c r="E87" s="163">
        <v>0.05</v>
      </c>
      <c r="F87" s="153"/>
      <c r="G87" s="153"/>
      <c r="H87" s="153"/>
      <c r="I87" s="153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</row>
    <row r="88" spans="2:31" ht="15">
      <c r="B88" s="150"/>
      <c r="C88" s="94" t="s">
        <v>330</v>
      </c>
      <c r="D88" s="145" t="s">
        <v>259</v>
      </c>
      <c r="E88" s="163">
        <v>3</v>
      </c>
      <c r="F88" s="153"/>
      <c r="G88" s="153"/>
      <c r="H88" s="153"/>
      <c r="I88" s="153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</row>
    <row r="89" spans="2:31" ht="15">
      <c r="B89" s="160"/>
      <c r="C89" s="94" t="s">
        <v>331</v>
      </c>
      <c r="D89" s="145" t="s">
        <v>259</v>
      </c>
      <c r="E89" s="163">
        <v>4</v>
      </c>
      <c r="F89" s="153"/>
      <c r="G89" s="153"/>
      <c r="H89" s="153"/>
      <c r="I89" s="153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</row>
    <row r="90" spans="3:31" ht="15">
      <c r="C90" s="94" t="s">
        <v>332</v>
      </c>
      <c r="D90" s="145" t="s">
        <v>259</v>
      </c>
      <c r="E90" s="163">
        <v>0.05</v>
      </c>
      <c r="F90" s="153"/>
      <c r="G90" s="153"/>
      <c r="H90" s="153"/>
      <c r="I90" s="153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</row>
    <row r="91" spans="3:31" ht="15">
      <c r="C91" s="94" t="s">
        <v>333</v>
      </c>
      <c r="D91" s="145" t="s">
        <v>259</v>
      </c>
      <c r="E91" s="163">
        <v>0.5</v>
      </c>
      <c r="F91" s="153"/>
      <c r="G91" s="153"/>
      <c r="H91" s="153"/>
      <c r="I91" s="153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</row>
    <row r="92" spans="2:31" ht="15">
      <c r="B92" s="152" t="s">
        <v>270</v>
      </c>
      <c r="C92" s="147" t="s">
        <v>334</v>
      </c>
      <c r="D92" s="145"/>
      <c r="E92" s="163">
        <v>0</v>
      </c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</row>
    <row r="93" spans="2:31" ht="15">
      <c r="B93" s="160"/>
      <c r="C93" s="94" t="s">
        <v>335</v>
      </c>
      <c r="D93" s="145" t="s">
        <v>259</v>
      </c>
      <c r="E93" s="163">
        <v>0.5</v>
      </c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</row>
    <row r="94" spans="2:31" ht="15">
      <c r="B94" s="160"/>
      <c r="C94" s="94" t="s">
        <v>336</v>
      </c>
      <c r="D94" s="145" t="s">
        <v>259</v>
      </c>
      <c r="E94" s="163">
        <v>0.4</v>
      </c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</row>
    <row r="95" spans="2:31" ht="15">
      <c r="B95" s="160"/>
      <c r="C95" s="94" t="s">
        <v>337</v>
      </c>
      <c r="D95" s="145" t="s">
        <v>259</v>
      </c>
      <c r="E95" s="163">
        <v>0.1</v>
      </c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</row>
    <row r="96" spans="2:31" ht="15">
      <c r="B96" s="160"/>
      <c r="C96" s="94" t="s">
        <v>338</v>
      </c>
      <c r="D96" s="145" t="s">
        <v>259</v>
      </c>
      <c r="E96" s="163">
        <v>0.1</v>
      </c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</row>
    <row r="97" spans="2:31" ht="15">
      <c r="B97" s="160"/>
      <c r="C97" s="94" t="s">
        <v>339</v>
      </c>
      <c r="D97" s="145" t="s">
        <v>259</v>
      </c>
      <c r="E97" s="163">
        <v>0.4</v>
      </c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</row>
    <row r="98" spans="2:31" ht="15">
      <c r="B98" s="160"/>
      <c r="C98" s="94" t="s">
        <v>330</v>
      </c>
      <c r="D98" s="145" t="s">
        <v>259</v>
      </c>
      <c r="E98" s="163">
        <v>2.5</v>
      </c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</row>
    <row r="99" spans="2:31" ht="15">
      <c r="B99" s="160"/>
      <c r="C99" s="94" t="s">
        <v>340</v>
      </c>
      <c r="D99" s="145" t="s">
        <v>259</v>
      </c>
      <c r="E99" s="163">
        <v>0.4</v>
      </c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</row>
    <row r="100" spans="2:31" ht="15">
      <c r="B100" s="152" t="s">
        <v>272</v>
      </c>
      <c r="C100" s="147" t="s">
        <v>341</v>
      </c>
      <c r="D100" s="145" t="s">
        <v>259</v>
      </c>
      <c r="E100" s="163">
        <v>0.2</v>
      </c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</row>
    <row r="101" spans="2:30" ht="15">
      <c r="B101" s="161"/>
      <c r="C101" s="164"/>
      <c r="D101" s="165"/>
      <c r="E101" s="163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AA101" s="155"/>
      <c r="AB101" s="155"/>
      <c r="AC101" s="155"/>
      <c r="AD101" s="155"/>
    </row>
    <row r="102" spans="2:69" ht="15.75">
      <c r="B102" s="142">
        <v>8</v>
      </c>
      <c r="C102" s="143" t="s">
        <v>342</v>
      </c>
      <c r="D102" s="166" t="s">
        <v>259</v>
      </c>
      <c r="E102" s="163">
        <v>1</v>
      </c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55"/>
      <c r="AB102" s="155"/>
      <c r="AC102" s="155"/>
      <c r="AD102" s="155"/>
      <c r="AE102" s="155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</row>
    <row r="103" spans="2:30" ht="15">
      <c r="B103" s="168"/>
      <c r="C103" s="169"/>
      <c r="D103" s="170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AA103" s="155"/>
      <c r="AB103" s="155"/>
      <c r="AC103" s="155"/>
      <c r="AD103" s="155"/>
    </row>
    <row r="104" spans="2:69" ht="15">
      <c r="B104" s="142">
        <v>9</v>
      </c>
      <c r="C104" s="143" t="s">
        <v>343</v>
      </c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AA104" s="155"/>
      <c r="AB104" s="155"/>
      <c r="AC104" s="155"/>
      <c r="AD104" s="155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</row>
    <row r="105" spans="2:30" ht="15">
      <c r="B105" s="152" t="s">
        <v>257</v>
      </c>
      <c r="C105" s="147" t="s">
        <v>344</v>
      </c>
      <c r="D105" s="14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AA105" s="155"/>
      <c r="AB105" s="155"/>
      <c r="AC105" s="155"/>
      <c r="AD105" s="155"/>
    </row>
    <row r="106" spans="2:70" s="171" customFormat="1" ht="53.25" customHeight="1">
      <c r="B106" s="172"/>
      <c r="C106" s="156" t="s">
        <v>345</v>
      </c>
      <c r="D106" s="145" t="s">
        <v>259</v>
      </c>
      <c r="E106" s="173">
        <v>0</v>
      </c>
      <c r="F106" s="173">
        <v>0</v>
      </c>
      <c r="G106" s="173">
        <v>0</v>
      </c>
      <c r="H106" s="173">
        <v>0</v>
      </c>
      <c r="I106" s="173">
        <v>0</v>
      </c>
      <c r="J106" s="173">
        <v>0</v>
      </c>
      <c r="K106" s="173">
        <v>0</v>
      </c>
      <c r="L106" s="173">
        <v>0</v>
      </c>
      <c r="M106" s="173">
        <v>0</v>
      </c>
      <c r="N106" s="173">
        <v>0</v>
      </c>
      <c r="O106" s="173">
        <v>0</v>
      </c>
      <c r="P106" s="173">
        <v>0</v>
      </c>
      <c r="Q106" s="173">
        <v>0</v>
      </c>
      <c r="R106" s="173">
        <v>0</v>
      </c>
      <c r="S106" s="173">
        <v>0</v>
      </c>
      <c r="T106" s="173">
        <v>0</v>
      </c>
      <c r="U106" s="173">
        <v>0</v>
      </c>
      <c r="V106" s="173">
        <v>0</v>
      </c>
      <c r="W106" s="173">
        <v>0</v>
      </c>
      <c r="X106" s="173">
        <v>0</v>
      </c>
      <c r="Y106" s="173">
        <v>0</v>
      </c>
      <c r="Z106" s="173">
        <v>0</v>
      </c>
      <c r="AA106" s="155">
        <v>0</v>
      </c>
      <c r="AB106" s="155">
        <v>0</v>
      </c>
      <c r="AC106" s="155">
        <v>0</v>
      </c>
      <c r="AD106" s="155">
        <v>0</v>
      </c>
      <c r="AE106" s="155">
        <v>0</v>
      </c>
      <c r="BR106"/>
    </row>
    <row r="107" spans="2:70" s="174" customFormat="1" ht="15" customHeight="1">
      <c r="B107" s="152" t="s">
        <v>260</v>
      </c>
      <c r="C107" s="147" t="s">
        <v>346</v>
      </c>
      <c r="D107" s="145"/>
      <c r="E107" s="155"/>
      <c r="F107" s="155"/>
      <c r="G107" s="155"/>
      <c r="H107" s="155"/>
      <c r="I107" s="155"/>
      <c r="J107" s="155"/>
      <c r="K107" s="155"/>
      <c r="L107" s="155"/>
      <c r="M107" s="173">
        <v>0</v>
      </c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55"/>
      <c r="AB107" s="155"/>
      <c r="AC107" s="155"/>
      <c r="AD107" s="155"/>
      <c r="AE107" s="173"/>
      <c r="BR107"/>
    </row>
    <row r="108" spans="2:70" s="130" customFormat="1" ht="15" customHeight="1">
      <c r="B108" s="160"/>
      <c r="C108" s="154" t="s">
        <v>347</v>
      </c>
      <c r="D108" s="145" t="s">
        <v>259</v>
      </c>
      <c r="E108" s="175">
        <v>5.28</v>
      </c>
      <c r="F108" s="175">
        <v>18.94</v>
      </c>
      <c r="G108" s="175">
        <v>7.52</v>
      </c>
      <c r="H108" s="175">
        <v>12.21</v>
      </c>
      <c r="I108" s="175">
        <v>13.170402</v>
      </c>
      <c r="J108" s="175">
        <v>10.36</v>
      </c>
      <c r="K108" s="175">
        <v>7.422828914</v>
      </c>
      <c r="L108" s="175">
        <v>5.596801142</v>
      </c>
      <c r="M108" s="173">
        <v>6.887711225</v>
      </c>
      <c r="N108" s="173">
        <v>3.9685105</v>
      </c>
      <c r="O108" s="173">
        <v>4.589098592</v>
      </c>
      <c r="P108" s="173">
        <v>5.11</v>
      </c>
      <c r="Q108" s="173">
        <v>0</v>
      </c>
      <c r="R108" s="173">
        <v>5.27</v>
      </c>
      <c r="S108" s="173">
        <v>6.8084632780000005</v>
      </c>
      <c r="T108" s="173">
        <v>5.072805906</v>
      </c>
      <c r="U108" s="173">
        <v>4.01</v>
      </c>
      <c r="V108" s="173">
        <v>0</v>
      </c>
      <c r="W108" s="173">
        <v>7.27905</v>
      </c>
      <c r="X108" s="173">
        <v>7.27905</v>
      </c>
      <c r="Y108" s="173">
        <v>13.12215</v>
      </c>
      <c r="Z108" s="173">
        <v>7.96705</v>
      </c>
      <c r="AA108" s="173">
        <v>0</v>
      </c>
      <c r="AB108" s="173">
        <v>0</v>
      </c>
      <c r="AC108" s="173">
        <v>0</v>
      </c>
      <c r="AD108" s="173">
        <v>5.11</v>
      </c>
      <c r="AE108" s="173">
        <v>0</v>
      </c>
      <c r="BR108"/>
    </row>
    <row r="109" spans="2:31" ht="15" customHeight="1">
      <c r="B109" s="150"/>
      <c r="C109" s="154" t="s">
        <v>348</v>
      </c>
      <c r="D109" s="145" t="s">
        <v>259</v>
      </c>
      <c r="E109" s="175">
        <v>4.46</v>
      </c>
      <c r="F109" s="175">
        <v>18.11</v>
      </c>
      <c r="G109" s="175">
        <v>5.01</v>
      </c>
      <c r="H109" s="175">
        <v>10.12</v>
      </c>
      <c r="I109" s="175">
        <v>12.74287</v>
      </c>
      <c r="J109" s="175">
        <v>6.21</v>
      </c>
      <c r="K109" s="175">
        <v>5.695402044000001</v>
      </c>
      <c r="L109" s="175">
        <v>3.043020442</v>
      </c>
      <c r="M109" s="173">
        <v>4.95054406</v>
      </c>
      <c r="N109" s="173">
        <v>2.787726524</v>
      </c>
      <c r="O109" s="173">
        <v>3.7056615760000002</v>
      </c>
      <c r="P109" s="173">
        <v>2.54</v>
      </c>
      <c r="Q109" s="173">
        <v>0</v>
      </c>
      <c r="R109" s="173">
        <v>4.4</v>
      </c>
      <c r="S109" s="173">
        <v>4.898519024</v>
      </c>
      <c r="T109" s="173">
        <v>4.454831272</v>
      </c>
      <c r="U109" s="173">
        <v>3.45</v>
      </c>
      <c r="V109" s="173">
        <v>0</v>
      </c>
      <c r="W109" s="173">
        <v>7.27905</v>
      </c>
      <c r="X109" s="173">
        <v>6.341098452000001</v>
      </c>
      <c r="Y109" s="173">
        <v>10.44</v>
      </c>
      <c r="Z109" s="173">
        <v>6.99</v>
      </c>
      <c r="AA109" s="173">
        <v>10.09</v>
      </c>
      <c r="AB109" s="173">
        <v>10.09</v>
      </c>
      <c r="AC109" s="173">
        <v>0</v>
      </c>
      <c r="AD109" s="173">
        <v>2.54</v>
      </c>
      <c r="AE109" s="173">
        <v>0</v>
      </c>
    </row>
    <row r="110" spans="2:31" ht="15" customHeight="1">
      <c r="B110" s="172"/>
      <c r="C110" s="154" t="s">
        <v>349</v>
      </c>
      <c r="D110" s="145" t="s">
        <v>259</v>
      </c>
      <c r="E110" s="175">
        <v>1.58</v>
      </c>
      <c r="F110" s="175">
        <v>0</v>
      </c>
      <c r="G110" s="175">
        <v>0.74</v>
      </c>
      <c r="H110" s="175">
        <v>0.97</v>
      </c>
      <c r="I110" s="175">
        <v>1.07946</v>
      </c>
      <c r="J110" s="175">
        <v>0.64</v>
      </c>
      <c r="K110" s="175">
        <v>0.85</v>
      </c>
      <c r="L110" s="175">
        <v>0</v>
      </c>
      <c r="M110" s="173">
        <v>0.7</v>
      </c>
      <c r="N110" s="173">
        <v>0.94</v>
      </c>
      <c r="O110" s="173">
        <v>0.61</v>
      </c>
      <c r="P110" s="173">
        <v>0</v>
      </c>
      <c r="Q110" s="173">
        <v>0</v>
      </c>
      <c r="R110" s="173">
        <v>0</v>
      </c>
      <c r="S110" s="173">
        <v>0</v>
      </c>
      <c r="T110" s="173">
        <v>0.76</v>
      </c>
      <c r="U110" s="173">
        <v>1.03</v>
      </c>
      <c r="V110" s="173">
        <v>0</v>
      </c>
      <c r="W110" s="173">
        <v>3.61605</v>
      </c>
      <c r="X110" s="173">
        <v>3.977599246</v>
      </c>
      <c r="Y110" s="173">
        <v>2.24</v>
      </c>
      <c r="Z110" s="173">
        <v>0.56</v>
      </c>
      <c r="AA110" s="173">
        <v>0</v>
      </c>
      <c r="AB110" s="173">
        <v>0</v>
      </c>
      <c r="AC110" s="173">
        <v>0</v>
      </c>
      <c r="AD110" s="173">
        <v>0</v>
      </c>
      <c r="AE110" s="173">
        <v>0</v>
      </c>
    </row>
    <row r="111" spans="2:31" ht="15" customHeight="1">
      <c r="B111" s="172"/>
      <c r="C111" s="154" t="s">
        <v>350</v>
      </c>
      <c r="D111" s="145" t="s">
        <v>259</v>
      </c>
      <c r="E111" s="175">
        <v>6.14</v>
      </c>
      <c r="F111" s="175">
        <v>0</v>
      </c>
      <c r="G111" s="175">
        <v>6.27856</v>
      </c>
      <c r="H111" s="175">
        <v>5.38</v>
      </c>
      <c r="I111" s="175">
        <v>5.4043</v>
      </c>
      <c r="J111" s="175">
        <v>5.6794</v>
      </c>
      <c r="K111" s="175">
        <v>0</v>
      </c>
      <c r="L111" s="175">
        <v>0</v>
      </c>
      <c r="M111" s="173">
        <v>0</v>
      </c>
      <c r="N111" s="173">
        <v>0</v>
      </c>
      <c r="O111" s="173">
        <v>0</v>
      </c>
      <c r="P111" s="173">
        <v>0</v>
      </c>
      <c r="Q111" s="173">
        <v>0</v>
      </c>
      <c r="R111" s="173">
        <v>0</v>
      </c>
      <c r="S111" s="173">
        <v>0</v>
      </c>
      <c r="T111" s="173">
        <v>0</v>
      </c>
      <c r="U111" s="173">
        <v>0</v>
      </c>
      <c r="V111" s="173">
        <v>0</v>
      </c>
      <c r="W111" s="173">
        <v>0.86</v>
      </c>
      <c r="X111" s="173">
        <v>0.82</v>
      </c>
      <c r="Y111" s="173">
        <v>0</v>
      </c>
      <c r="Z111" s="173">
        <v>0</v>
      </c>
      <c r="AA111" s="173">
        <v>0</v>
      </c>
      <c r="AB111" s="173">
        <v>0</v>
      </c>
      <c r="AC111" s="173">
        <v>0</v>
      </c>
      <c r="AD111" s="173">
        <v>0</v>
      </c>
      <c r="AE111" s="173">
        <v>0</v>
      </c>
    </row>
    <row r="112" spans="2:31" ht="15" customHeight="1">
      <c r="B112" s="172"/>
      <c r="C112" s="154" t="s">
        <v>351</v>
      </c>
      <c r="D112" s="145" t="s">
        <v>259</v>
      </c>
      <c r="E112" s="175">
        <v>2.73</v>
      </c>
      <c r="F112" s="175">
        <v>0</v>
      </c>
      <c r="G112" s="175">
        <v>2.52</v>
      </c>
      <c r="H112" s="175">
        <v>2.43</v>
      </c>
      <c r="I112" s="175">
        <v>0.89949</v>
      </c>
      <c r="J112" s="175">
        <v>0.63</v>
      </c>
      <c r="K112" s="175">
        <v>0</v>
      </c>
      <c r="L112" s="175">
        <v>0</v>
      </c>
      <c r="M112" s="173">
        <v>0</v>
      </c>
      <c r="N112" s="173">
        <v>0</v>
      </c>
      <c r="O112" s="173">
        <v>0</v>
      </c>
      <c r="P112" s="173">
        <v>0</v>
      </c>
      <c r="Q112" s="173">
        <v>0</v>
      </c>
      <c r="R112" s="173">
        <v>0</v>
      </c>
      <c r="S112" s="173">
        <v>0</v>
      </c>
      <c r="T112" s="173">
        <v>0</v>
      </c>
      <c r="U112" s="173">
        <v>0</v>
      </c>
      <c r="V112" s="173">
        <v>0</v>
      </c>
      <c r="W112" s="173">
        <v>0</v>
      </c>
      <c r="X112" s="173">
        <v>0</v>
      </c>
      <c r="Y112" s="173">
        <v>0</v>
      </c>
      <c r="Z112" s="173">
        <v>0.84</v>
      </c>
      <c r="AA112" s="173">
        <v>0</v>
      </c>
      <c r="AB112" s="173">
        <v>0</v>
      </c>
      <c r="AC112" s="173">
        <v>0</v>
      </c>
      <c r="AD112" s="173">
        <v>0</v>
      </c>
      <c r="AE112" s="173">
        <v>0</v>
      </c>
    </row>
    <row r="113" spans="2:31" ht="15" customHeight="1">
      <c r="B113" s="172"/>
      <c r="C113" s="154" t="s">
        <v>352</v>
      </c>
      <c r="D113" s="145" t="s">
        <v>259</v>
      </c>
      <c r="E113" s="175">
        <v>2.88</v>
      </c>
      <c r="F113" s="175">
        <v>0</v>
      </c>
      <c r="G113" s="175">
        <v>1.53495</v>
      </c>
      <c r="H113" s="175">
        <v>2.43</v>
      </c>
      <c r="I113" s="175">
        <v>0.89949</v>
      </c>
      <c r="J113" s="175">
        <v>0.57</v>
      </c>
      <c r="K113" s="175">
        <v>0</v>
      </c>
      <c r="L113" s="175">
        <v>0</v>
      </c>
      <c r="M113" s="173">
        <v>0</v>
      </c>
      <c r="N113" s="173">
        <v>0</v>
      </c>
      <c r="O113" s="173">
        <v>0</v>
      </c>
      <c r="P113" s="173">
        <v>0</v>
      </c>
      <c r="Q113" s="173">
        <v>0</v>
      </c>
      <c r="R113" s="173">
        <v>0</v>
      </c>
      <c r="S113" s="173">
        <v>0</v>
      </c>
      <c r="T113" s="173">
        <v>0</v>
      </c>
      <c r="U113" s="173">
        <v>0</v>
      </c>
      <c r="V113" s="173">
        <v>0</v>
      </c>
      <c r="W113" s="173">
        <v>0</v>
      </c>
      <c r="X113" s="173">
        <v>0</v>
      </c>
      <c r="Y113" s="173">
        <v>0</v>
      </c>
      <c r="Z113" s="173">
        <v>0.84</v>
      </c>
      <c r="AA113" s="173">
        <v>0</v>
      </c>
      <c r="AB113" s="173">
        <v>0</v>
      </c>
      <c r="AC113" s="173">
        <v>0</v>
      </c>
      <c r="AD113" s="173">
        <v>0</v>
      </c>
      <c r="AE113" s="173">
        <v>0</v>
      </c>
    </row>
    <row r="114" spans="2:31" ht="15" customHeight="1">
      <c r="B114" s="172"/>
      <c r="C114" s="154" t="s">
        <v>353</v>
      </c>
      <c r="D114" s="145" t="s">
        <v>259</v>
      </c>
      <c r="E114" s="175">
        <v>4.37</v>
      </c>
      <c r="F114" s="175">
        <v>0</v>
      </c>
      <c r="G114" s="175">
        <v>4.06</v>
      </c>
      <c r="H114" s="175">
        <v>6.44</v>
      </c>
      <c r="I114" s="175">
        <v>0</v>
      </c>
      <c r="J114" s="175">
        <v>0</v>
      </c>
      <c r="K114" s="175">
        <v>0</v>
      </c>
      <c r="L114" s="175">
        <v>0</v>
      </c>
      <c r="M114" s="173">
        <v>0</v>
      </c>
      <c r="N114" s="173">
        <v>0</v>
      </c>
      <c r="O114" s="173">
        <v>0</v>
      </c>
      <c r="P114" s="173">
        <v>0</v>
      </c>
      <c r="Q114" s="173">
        <v>0</v>
      </c>
      <c r="R114" s="173">
        <v>0</v>
      </c>
      <c r="S114" s="173">
        <v>0</v>
      </c>
      <c r="T114" s="173">
        <v>0</v>
      </c>
      <c r="U114" s="173">
        <v>0</v>
      </c>
      <c r="V114" s="173">
        <v>0</v>
      </c>
      <c r="W114" s="173">
        <v>0</v>
      </c>
      <c r="X114" s="173">
        <v>0</v>
      </c>
      <c r="Y114" s="173">
        <v>0</v>
      </c>
      <c r="Z114" s="173">
        <v>0</v>
      </c>
      <c r="AA114" s="173">
        <v>0</v>
      </c>
      <c r="AB114" s="173">
        <v>0</v>
      </c>
      <c r="AC114" s="173">
        <v>0</v>
      </c>
      <c r="AD114" s="173">
        <v>0</v>
      </c>
      <c r="AE114" s="173">
        <v>0</v>
      </c>
    </row>
    <row r="115" spans="2:31" ht="15" customHeight="1">
      <c r="B115" s="161"/>
      <c r="C115" s="154" t="s">
        <v>354</v>
      </c>
      <c r="D115" s="145" t="s">
        <v>259</v>
      </c>
      <c r="E115" s="175">
        <v>0.1</v>
      </c>
      <c r="F115" s="175">
        <v>0</v>
      </c>
      <c r="G115" s="175">
        <v>0.16</v>
      </c>
      <c r="H115" s="175">
        <v>0.13</v>
      </c>
      <c r="I115" s="175">
        <v>0.1799</v>
      </c>
      <c r="J115" s="175">
        <v>0.27</v>
      </c>
      <c r="K115" s="175">
        <v>0.17</v>
      </c>
      <c r="L115" s="175">
        <v>0</v>
      </c>
      <c r="M115" s="173">
        <v>0.21</v>
      </c>
      <c r="N115" s="173">
        <v>0.09</v>
      </c>
      <c r="O115" s="173">
        <v>0.12</v>
      </c>
      <c r="P115" s="173">
        <v>0</v>
      </c>
      <c r="Q115" s="173">
        <v>0</v>
      </c>
      <c r="R115" s="173">
        <v>0</v>
      </c>
      <c r="S115" s="173">
        <v>0</v>
      </c>
      <c r="T115" s="173">
        <v>0.12</v>
      </c>
      <c r="U115" s="173">
        <v>0.57</v>
      </c>
      <c r="V115" s="173">
        <v>0</v>
      </c>
      <c r="W115" s="173">
        <v>0</v>
      </c>
      <c r="X115" s="173">
        <v>0</v>
      </c>
      <c r="Y115" s="173">
        <v>0</v>
      </c>
      <c r="Z115" s="173">
        <v>0.42</v>
      </c>
      <c r="AA115" s="173">
        <v>0</v>
      </c>
      <c r="AB115" s="173">
        <v>0</v>
      </c>
      <c r="AC115" s="173">
        <v>0</v>
      </c>
      <c r="AD115" s="173">
        <v>0</v>
      </c>
      <c r="AE115" s="173">
        <v>0</v>
      </c>
    </row>
    <row r="116" spans="2:31" ht="15" customHeight="1">
      <c r="B116" s="161"/>
      <c r="C116" s="154" t="s">
        <v>355</v>
      </c>
      <c r="D116" s="145" t="s">
        <v>259</v>
      </c>
      <c r="E116" s="175">
        <v>0.13</v>
      </c>
      <c r="F116" s="175">
        <v>0</v>
      </c>
      <c r="G116" s="175">
        <v>0.35</v>
      </c>
      <c r="H116" s="175">
        <v>0.54</v>
      </c>
      <c r="I116" s="175">
        <v>0.52469</v>
      </c>
      <c r="J116" s="175">
        <v>0.31</v>
      </c>
      <c r="K116" s="175">
        <v>0</v>
      </c>
      <c r="L116" s="175">
        <v>0</v>
      </c>
      <c r="M116" s="173">
        <v>0.32</v>
      </c>
      <c r="N116" s="173">
        <v>0.57</v>
      </c>
      <c r="O116" s="173">
        <v>0.57</v>
      </c>
      <c r="P116" s="173">
        <v>0</v>
      </c>
      <c r="Q116" s="173">
        <v>0</v>
      </c>
      <c r="R116" s="173">
        <v>0</v>
      </c>
      <c r="S116" s="173">
        <v>0</v>
      </c>
      <c r="T116" s="173">
        <v>0.52</v>
      </c>
      <c r="U116" s="173">
        <v>0.56</v>
      </c>
      <c r="V116" s="173">
        <v>0</v>
      </c>
      <c r="W116" s="173">
        <v>0.27</v>
      </c>
      <c r="X116" s="173">
        <v>0.51</v>
      </c>
      <c r="Y116" s="173">
        <v>0</v>
      </c>
      <c r="Z116" s="173">
        <v>0</v>
      </c>
      <c r="AA116" s="173">
        <v>0</v>
      </c>
      <c r="AB116" s="173">
        <v>0</v>
      </c>
      <c r="AC116" s="173">
        <v>0</v>
      </c>
      <c r="AD116" s="173">
        <v>0</v>
      </c>
      <c r="AE116" s="173">
        <v>0</v>
      </c>
    </row>
    <row r="117" spans="2:31" ht="15" customHeight="1">
      <c r="B117" s="150"/>
      <c r="C117" s="154" t="s">
        <v>356</v>
      </c>
      <c r="D117" s="145" t="s">
        <v>259</v>
      </c>
      <c r="E117" s="175">
        <v>0.18</v>
      </c>
      <c r="F117" s="175">
        <v>0</v>
      </c>
      <c r="G117" s="175">
        <v>0.07</v>
      </c>
      <c r="H117" s="175">
        <v>0.11</v>
      </c>
      <c r="I117" s="175">
        <v>0.04498</v>
      </c>
      <c r="J117" s="175">
        <v>0.10216</v>
      </c>
      <c r="K117" s="175">
        <v>0</v>
      </c>
      <c r="L117" s="175">
        <v>0</v>
      </c>
      <c r="M117" s="173">
        <v>0.14</v>
      </c>
      <c r="N117" s="173">
        <v>0</v>
      </c>
      <c r="O117" s="173">
        <v>0.15951</v>
      </c>
      <c r="P117" s="173">
        <v>0</v>
      </c>
      <c r="Q117" s="173">
        <v>0</v>
      </c>
      <c r="R117" s="173">
        <v>0</v>
      </c>
      <c r="S117" s="173">
        <v>0</v>
      </c>
      <c r="T117" s="173">
        <v>0.39</v>
      </c>
      <c r="U117" s="173">
        <v>0.31</v>
      </c>
      <c r="V117" s="173">
        <v>0</v>
      </c>
      <c r="W117" s="173">
        <v>0.4</v>
      </c>
      <c r="X117" s="173">
        <v>0.39</v>
      </c>
      <c r="Y117" s="173">
        <v>0</v>
      </c>
      <c r="Z117" s="173">
        <v>0.48</v>
      </c>
      <c r="AA117" s="173">
        <v>0.33</v>
      </c>
      <c r="AB117" s="173">
        <v>0.33</v>
      </c>
      <c r="AC117" s="173">
        <v>0</v>
      </c>
      <c r="AD117" s="173">
        <v>0</v>
      </c>
      <c r="AE117" s="173">
        <v>0</v>
      </c>
    </row>
    <row r="118" spans="2:31" ht="15" customHeight="1">
      <c r="B118" s="161"/>
      <c r="C118" s="154" t="s">
        <v>357</v>
      </c>
      <c r="D118" s="145" t="s">
        <v>259</v>
      </c>
      <c r="E118" s="175">
        <v>9.4</v>
      </c>
      <c r="F118" s="175">
        <v>13.05</v>
      </c>
      <c r="G118" s="175">
        <v>8.793930465999999</v>
      </c>
      <c r="H118" s="175">
        <v>11.288666618</v>
      </c>
      <c r="I118" s="175">
        <v>12.85305138</v>
      </c>
      <c r="J118" s="175">
        <v>11.710431976</v>
      </c>
      <c r="K118" s="175">
        <v>15.758286261999999</v>
      </c>
      <c r="L118" s="175">
        <v>8.733478552</v>
      </c>
      <c r="M118" s="173">
        <v>13.93378316</v>
      </c>
      <c r="N118" s="173">
        <v>12.753303272</v>
      </c>
      <c r="O118" s="173">
        <v>14.943130499999999</v>
      </c>
      <c r="P118" s="173">
        <v>5.618754772</v>
      </c>
      <c r="Q118" s="173">
        <v>0</v>
      </c>
      <c r="R118" s="173">
        <v>8.782368082</v>
      </c>
      <c r="S118" s="173">
        <v>9.116624766000001</v>
      </c>
      <c r="T118" s="173">
        <v>8.484684776</v>
      </c>
      <c r="U118" s="173">
        <v>10.68301973</v>
      </c>
      <c r="V118" s="173">
        <v>0</v>
      </c>
      <c r="W118" s="173">
        <v>0.12</v>
      </c>
      <c r="X118" s="173">
        <v>0.18</v>
      </c>
      <c r="Y118" s="173">
        <v>16.65</v>
      </c>
      <c r="Z118" s="173">
        <v>12.09</v>
      </c>
      <c r="AA118" s="173">
        <v>0</v>
      </c>
      <c r="AB118" s="173">
        <v>0</v>
      </c>
      <c r="AC118" s="173">
        <v>0</v>
      </c>
      <c r="AD118" s="173">
        <v>5.618754772</v>
      </c>
      <c r="AE118" s="173">
        <v>0</v>
      </c>
    </row>
    <row r="119" spans="2:31" ht="15" customHeight="1">
      <c r="B119" s="161"/>
      <c r="C119" s="154" t="s">
        <v>358</v>
      </c>
      <c r="D119" s="145" t="s">
        <v>259</v>
      </c>
      <c r="E119" s="175">
        <v>9.75</v>
      </c>
      <c r="F119" s="175">
        <v>6.73</v>
      </c>
      <c r="G119" s="175">
        <v>5.77855966</v>
      </c>
      <c r="H119" s="175">
        <v>10.96235412</v>
      </c>
      <c r="I119" s="175">
        <v>12.962088186</v>
      </c>
      <c r="J119" s="175">
        <v>5.185485828</v>
      </c>
      <c r="K119" s="175">
        <v>6.977927604</v>
      </c>
      <c r="L119" s="175">
        <v>4.2341360219999995</v>
      </c>
      <c r="M119" s="173">
        <v>6.31886457</v>
      </c>
      <c r="N119" s="173">
        <v>6.331126044</v>
      </c>
      <c r="O119" s="173">
        <v>6.7945696359999985</v>
      </c>
      <c r="P119" s="173">
        <v>4.345756698</v>
      </c>
      <c r="Q119" s="173">
        <v>0</v>
      </c>
      <c r="R119" s="173">
        <v>6.343476516000001</v>
      </c>
      <c r="S119" s="173">
        <v>10.240679594</v>
      </c>
      <c r="T119" s="173">
        <v>6.12477484</v>
      </c>
      <c r="U119" s="173">
        <v>8.321249944</v>
      </c>
      <c r="V119" s="173">
        <v>0</v>
      </c>
      <c r="W119" s="173">
        <v>9.876294162</v>
      </c>
      <c r="X119" s="173">
        <v>15.143569816000001</v>
      </c>
      <c r="Y119" s="173">
        <v>14.52</v>
      </c>
      <c r="Z119" s="173">
        <v>11.48</v>
      </c>
      <c r="AA119" s="173">
        <v>13.26</v>
      </c>
      <c r="AB119" s="173">
        <v>13.26</v>
      </c>
      <c r="AC119" s="173">
        <v>0</v>
      </c>
      <c r="AD119" s="173">
        <v>4.345756698</v>
      </c>
      <c r="AE119" s="173">
        <v>0</v>
      </c>
    </row>
    <row r="120" spans="2:31" ht="15" customHeight="1">
      <c r="B120" s="161"/>
      <c r="C120" s="154" t="s">
        <v>359</v>
      </c>
      <c r="D120" s="145" t="s">
        <v>259</v>
      </c>
      <c r="E120" s="175">
        <v>3.08</v>
      </c>
      <c r="F120" s="175">
        <v>2.93</v>
      </c>
      <c r="G120" s="175">
        <v>2.7316901419999997</v>
      </c>
      <c r="H120" s="175">
        <v>2.759335624</v>
      </c>
      <c r="I120" s="175">
        <v>4.746155348</v>
      </c>
      <c r="J120" s="175">
        <v>3.458301608</v>
      </c>
      <c r="K120" s="175">
        <v>4.653717422</v>
      </c>
      <c r="L120" s="175">
        <v>1.1054607980000002</v>
      </c>
      <c r="M120" s="173">
        <v>3.3669812550000002</v>
      </c>
      <c r="N120" s="173">
        <v>3.7862206400000002</v>
      </c>
      <c r="O120" s="173">
        <v>3.62</v>
      </c>
      <c r="P120" s="173">
        <v>2.107035106</v>
      </c>
      <c r="Q120" s="173">
        <v>0</v>
      </c>
      <c r="R120" s="173">
        <v>2.2737949700000004</v>
      </c>
      <c r="S120" s="173">
        <v>3.4602314560000007</v>
      </c>
      <c r="T120" s="173">
        <v>2.195915636</v>
      </c>
      <c r="U120" s="173">
        <v>3.548767386</v>
      </c>
      <c r="V120" s="173">
        <v>0</v>
      </c>
      <c r="W120" s="173">
        <v>6.786785926</v>
      </c>
      <c r="X120" s="173">
        <v>6.705728322000001</v>
      </c>
      <c r="Y120" s="173">
        <v>4.34</v>
      </c>
      <c r="Z120" s="173">
        <v>5.02</v>
      </c>
      <c r="AA120" s="173">
        <v>7.56</v>
      </c>
      <c r="AB120" s="173">
        <v>7.56</v>
      </c>
      <c r="AC120" s="173">
        <v>0</v>
      </c>
      <c r="AD120" s="173">
        <v>2.107035106</v>
      </c>
      <c r="AE120" s="173">
        <v>0</v>
      </c>
    </row>
    <row r="121" spans="2:31" ht="15" customHeight="1">
      <c r="B121" s="161"/>
      <c r="C121" s="154" t="s">
        <v>360</v>
      </c>
      <c r="D121" s="145" t="s">
        <v>259</v>
      </c>
      <c r="E121" s="175">
        <v>1.23</v>
      </c>
      <c r="F121" s="175">
        <v>0.79</v>
      </c>
      <c r="G121" s="175">
        <v>1.155711932</v>
      </c>
      <c r="H121" s="175">
        <v>0.7881099519999999</v>
      </c>
      <c r="I121" s="175">
        <v>0.861474254</v>
      </c>
      <c r="J121" s="175">
        <v>1.177622738</v>
      </c>
      <c r="K121" s="175">
        <v>1.5846945540000001</v>
      </c>
      <c r="L121" s="175">
        <v>0.33675819799999995</v>
      </c>
      <c r="M121" s="173">
        <v>0.761035485</v>
      </c>
      <c r="N121" s="173">
        <v>1.2508819439999999</v>
      </c>
      <c r="O121" s="173">
        <v>0.82</v>
      </c>
      <c r="P121" s="173">
        <v>0.55</v>
      </c>
      <c r="Q121" s="173">
        <v>0</v>
      </c>
      <c r="R121" s="173">
        <v>0.50747666</v>
      </c>
      <c r="S121" s="173">
        <v>0.622982176</v>
      </c>
      <c r="T121" s="173">
        <v>0.489980334</v>
      </c>
      <c r="U121" s="173">
        <v>1.284900104</v>
      </c>
      <c r="V121" s="173">
        <v>0</v>
      </c>
      <c r="W121" s="173">
        <v>2.696988986</v>
      </c>
      <c r="X121" s="173">
        <v>4.472175684000001</v>
      </c>
      <c r="Y121" s="173">
        <v>1.11</v>
      </c>
      <c r="Z121" s="173">
        <v>0</v>
      </c>
      <c r="AA121" s="173">
        <v>0.65</v>
      </c>
      <c r="AB121" s="173">
        <v>0.65</v>
      </c>
      <c r="AC121" s="173">
        <v>0</v>
      </c>
      <c r="AD121" s="173">
        <v>0.55</v>
      </c>
      <c r="AE121" s="173">
        <v>0</v>
      </c>
    </row>
    <row r="122" spans="2:31" ht="15" customHeight="1">
      <c r="B122" s="161"/>
      <c r="C122" s="154" t="s">
        <v>361</v>
      </c>
      <c r="D122" s="145" t="s">
        <v>259</v>
      </c>
      <c r="E122" s="175">
        <v>2.05</v>
      </c>
      <c r="F122" s="175">
        <v>1.49</v>
      </c>
      <c r="G122" s="175">
        <v>0.966597</v>
      </c>
      <c r="H122" s="175">
        <v>3.1627364659999997</v>
      </c>
      <c r="I122" s="175">
        <v>2.2541216680000002</v>
      </c>
      <c r="J122" s="175">
        <v>1.295399798</v>
      </c>
      <c r="K122" s="175">
        <v>4.336760592</v>
      </c>
      <c r="L122" s="175">
        <v>3.065143574</v>
      </c>
      <c r="M122" s="173">
        <v>1.383698905</v>
      </c>
      <c r="N122" s="173">
        <v>1.4378076659999999</v>
      </c>
      <c r="O122" s="173">
        <v>1.483969284</v>
      </c>
      <c r="P122" s="173">
        <v>1.22909649</v>
      </c>
      <c r="Q122" s="173">
        <v>0</v>
      </c>
      <c r="R122" s="173">
        <v>1.8882666080000001</v>
      </c>
      <c r="S122" s="173">
        <v>3.175312022</v>
      </c>
      <c r="T122" s="173">
        <v>1.8419324520000002</v>
      </c>
      <c r="U122" s="173">
        <v>1.9579343560000002</v>
      </c>
      <c r="V122" s="173">
        <v>0</v>
      </c>
      <c r="W122" s="173">
        <v>0.5951096459999999</v>
      </c>
      <c r="X122" s="173">
        <v>1.522875096</v>
      </c>
      <c r="Y122" s="173">
        <v>3.5864715350000003</v>
      </c>
      <c r="Z122" s="173">
        <v>2.8</v>
      </c>
      <c r="AA122" s="173">
        <v>5.1</v>
      </c>
      <c r="AB122" s="173">
        <v>5.1</v>
      </c>
      <c r="AC122" s="173">
        <v>0</v>
      </c>
      <c r="AD122" s="173">
        <v>1.22909649</v>
      </c>
      <c r="AE122" s="173">
        <v>0</v>
      </c>
    </row>
    <row r="123" spans="2:31" ht="15" customHeight="1">
      <c r="B123" s="161"/>
      <c r="C123" s="154" t="s">
        <v>362</v>
      </c>
      <c r="D123" s="145" t="s">
        <v>259</v>
      </c>
      <c r="E123" s="175">
        <v>1.52</v>
      </c>
      <c r="F123" s="175">
        <v>1.34</v>
      </c>
      <c r="G123" s="175">
        <v>0.91</v>
      </c>
      <c r="H123" s="175">
        <v>3.1574467480000004</v>
      </c>
      <c r="I123" s="175">
        <v>2.162418664</v>
      </c>
      <c r="J123" s="175">
        <v>1.059863944</v>
      </c>
      <c r="K123" s="175">
        <v>1.743168836</v>
      </c>
      <c r="L123" s="175">
        <v>1.8597620060000002</v>
      </c>
      <c r="M123" s="173">
        <v>1.2453268400000002</v>
      </c>
      <c r="N123" s="173">
        <v>1.3659146959999997</v>
      </c>
      <c r="O123" s="173">
        <v>1.336280662</v>
      </c>
      <c r="P123" s="173">
        <v>1.1588692619999998</v>
      </c>
      <c r="Q123" s="173">
        <v>0</v>
      </c>
      <c r="R123" s="173">
        <v>1.5224299799999998</v>
      </c>
      <c r="S123" s="173">
        <v>2.804655298</v>
      </c>
      <c r="T123" s="173">
        <v>1.469941002</v>
      </c>
      <c r="U123" s="173">
        <v>1.860048384</v>
      </c>
      <c r="V123" s="173">
        <v>0</v>
      </c>
      <c r="W123" s="173">
        <v>2.3551189679999998</v>
      </c>
      <c r="X123" s="173">
        <v>1.675164912</v>
      </c>
      <c r="Y123" s="173">
        <v>3.451142535</v>
      </c>
      <c r="Z123" s="173">
        <v>3.19</v>
      </c>
      <c r="AA123" s="173">
        <v>3.19</v>
      </c>
      <c r="AB123" s="173">
        <v>3.19</v>
      </c>
      <c r="AC123" s="173">
        <v>0</v>
      </c>
      <c r="AD123" s="173">
        <v>1.1588692619999998</v>
      </c>
      <c r="AE123" s="173">
        <v>0</v>
      </c>
    </row>
    <row r="124" spans="2:31" ht="15" customHeight="1">
      <c r="B124" s="152" t="s">
        <v>260</v>
      </c>
      <c r="C124" s="147" t="s">
        <v>363</v>
      </c>
      <c r="D124" s="145" t="s">
        <v>259</v>
      </c>
      <c r="E124" s="175">
        <v>6.39</v>
      </c>
      <c r="F124" s="175">
        <v>6.17</v>
      </c>
      <c r="G124" s="175">
        <v>5.695101984000001</v>
      </c>
      <c r="H124" s="175">
        <v>4.57444996</v>
      </c>
      <c r="I124" s="175">
        <v>5.11214</v>
      </c>
      <c r="J124" s="175">
        <v>5.46667889</v>
      </c>
      <c r="K124" s="175">
        <v>6.3780367259999995</v>
      </c>
      <c r="L124" s="175">
        <v>5.220458906</v>
      </c>
      <c r="M124" s="173">
        <v>5.58088255</v>
      </c>
      <c r="N124" s="173">
        <v>4.574287696</v>
      </c>
      <c r="O124" s="173">
        <v>6.336782024</v>
      </c>
      <c r="P124" s="173">
        <v>5.220038536</v>
      </c>
      <c r="Q124" s="173">
        <v>0</v>
      </c>
      <c r="R124" s="173">
        <v>6.59</v>
      </c>
      <c r="S124" s="173">
        <v>7.707668770000001</v>
      </c>
      <c r="T124" s="173">
        <v>6.3607691399999995</v>
      </c>
      <c r="U124" s="173">
        <v>9.850898042</v>
      </c>
      <c r="V124" s="173">
        <v>0</v>
      </c>
      <c r="W124" s="173">
        <v>1.6972495140000001</v>
      </c>
      <c r="X124" s="173">
        <v>1.370593546</v>
      </c>
      <c r="Y124" s="173">
        <v>17.43</v>
      </c>
      <c r="Z124" s="173">
        <v>10.41</v>
      </c>
      <c r="AA124" s="173">
        <v>7.502061482820976</v>
      </c>
      <c r="AB124" s="173">
        <v>7.502061482820976</v>
      </c>
      <c r="AC124" s="173">
        <v>0</v>
      </c>
      <c r="AD124" s="173">
        <v>5.220038536</v>
      </c>
      <c r="AE124" s="173">
        <v>0</v>
      </c>
    </row>
    <row r="125" spans="2:31" ht="15" customHeight="1">
      <c r="B125" s="152" t="s">
        <v>262</v>
      </c>
      <c r="C125" s="147" t="s">
        <v>364</v>
      </c>
      <c r="D125" s="145" t="s">
        <v>259</v>
      </c>
      <c r="E125" s="175">
        <v>1.94</v>
      </c>
      <c r="F125" s="175">
        <v>1.69</v>
      </c>
      <c r="G125" s="175">
        <v>1.413957138</v>
      </c>
      <c r="H125" s="175">
        <v>1.2146888519999999</v>
      </c>
      <c r="I125" s="175">
        <v>1.45232</v>
      </c>
      <c r="J125" s="175">
        <v>1.656571692</v>
      </c>
      <c r="K125" s="175">
        <v>1.93273321</v>
      </c>
      <c r="L125" s="175">
        <v>1.2156832880000001</v>
      </c>
      <c r="M125" s="173">
        <v>1.7588160650000002</v>
      </c>
      <c r="N125" s="173">
        <v>1.663374932</v>
      </c>
      <c r="O125" s="173">
        <v>1.8730744000000001</v>
      </c>
      <c r="P125" s="173">
        <v>1.191317674</v>
      </c>
      <c r="Q125" s="173">
        <v>0</v>
      </c>
      <c r="R125" s="173">
        <v>1.79</v>
      </c>
      <c r="S125" s="173">
        <v>1.712822482</v>
      </c>
      <c r="T125" s="173">
        <v>1.646932594</v>
      </c>
      <c r="U125" s="173">
        <v>2.985861052</v>
      </c>
      <c r="V125" s="173">
        <v>0</v>
      </c>
      <c r="W125" s="173">
        <v>5.37</v>
      </c>
      <c r="X125" s="173">
        <v>5.48140194</v>
      </c>
      <c r="Y125" s="173">
        <v>3.8</v>
      </c>
      <c r="Z125" s="173">
        <v>7.92</v>
      </c>
      <c r="AA125" s="173">
        <v>2.817938517179024</v>
      </c>
      <c r="AB125" s="173">
        <v>2.817938517179024</v>
      </c>
      <c r="AC125" s="173">
        <v>0</v>
      </c>
      <c r="AD125" s="173">
        <v>1.191317674</v>
      </c>
      <c r="AE125" s="173">
        <v>0</v>
      </c>
    </row>
    <row r="126" spans="2:31" ht="15" customHeight="1">
      <c r="B126" s="152" t="s">
        <v>264</v>
      </c>
      <c r="C126" s="147" t="s">
        <v>365</v>
      </c>
      <c r="D126" s="145" t="s">
        <v>259</v>
      </c>
      <c r="E126" s="175">
        <v>1.5</v>
      </c>
      <c r="F126" s="175">
        <v>2.93</v>
      </c>
      <c r="G126" s="175">
        <v>3.5596552779999997</v>
      </c>
      <c r="H126" s="175">
        <v>2.3465149800000003</v>
      </c>
      <c r="I126" s="175">
        <v>2.84841</v>
      </c>
      <c r="J126" s="175">
        <v>1.1982065620000002</v>
      </c>
      <c r="K126" s="175">
        <v>1.63580897</v>
      </c>
      <c r="L126" s="175">
        <v>1.7800654040000001</v>
      </c>
      <c r="M126" s="173">
        <v>2.459898635</v>
      </c>
      <c r="N126" s="173">
        <v>1.564630508</v>
      </c>
      <c r="O126" s="173">
        <v>1.520638336</v>
      </c>
      <c r="P126" s="173">
        <v>2.081088658</v>
      </c>
      <c r="Q126" s="173">
        <v>0</v>
      </c>
      <c r="R126" s="173">
        <v>1.76631831</v>
      </c>
      <c r="S126" s="173">
        <v>2.951276222</v>
      </c>
      <c r="T126" s="173">
        <v>1.705935302</v>
      </c>
      <c r="U126" s="173">
        <v>1.7499122</v>
      </c>
      <c r="V126" s="173">
        <v>0</v>
      </c>
      <c r="W126" s="173">
        <v>1.53</v>
      </c>
      <c r="X126" s="173">
        <v>1.625012688</v>
      </c>
      <c r="Y126" s="173">
        <v>3.7</v>
      </c>
      <c r="Z126" s="173">
        <v>10.38</v>
      </c>
      <c r="AA126" s="173">
        <v>3.670361173814899</v>
      </c>
      <c r="AB126" s="173">
        <v>3.670361173814899</v>
      </c>
      <c r="AC126" s="173">
        <v>0</v>
      </c>
      <c r="AD126" s="173">
        <v>2.081088658</v>
      </c>
      <c r="AE126" s="173">
        <v>0</v>
      </c>
    </row>
    <row r="127" spans="2:31" ht="15" customHeight="1">
      <c r="B127" s="152" t="s">
        <v>270</v>
      </c>
      <c r="C127" s="147" t="s">
        <v>366</v>
      </c>
      <c r="D127" s="145" t="s">
        <v>259</v>
      </c>
      <c r="E127" s="175">
        <v>1.06</v>
      </c>
      <c r="F127" s="175">
        <v>2.26</v>
      </c>
      <c r="G127" s="175">
        <v>2.6608088439999995</v>
      </c>
      <c r="H127" s="175">
        <v>1.7943935260000003</v>
      </c>
      <c r="I127" s="175">
        <v>1.83497</v>
      </c>
      <c r="J127" s="175">
        <v>1.0955041399999998</v>
      </c>
      <c r="K127" s="175">
        <v>1.4956034200000001</v>
      </c>
      <c r="L127" s="175">
        <v>1.133732538</v>
      </c>
      <c r="M127" s="173">
        <v>1.588688355</v>
      </c>
      <c r="N127" s="173">
        <v>1.104342868</v>
      </c>
      <c r="O127" s="173">
        <v>1.2886282480000002</v>
      </c>
      <c r="P127" s="173">
        <v>1.177470508</v>
      </c>
      <c r="Q127" s="173">
        <v>0</v>
      </c>
      <c r="R127" s="173">
        <v>1.5224299799999998</v>
      </c>
      <c r="S127" s="173">
        <v>1.7439381799999998</v>
      </c>
      <c r="T127" s="173">
        <v>1.469941002</v>
      </c>
      <c r="U127" s="173">
        <v>1.297133784</v>
      </c>
      <c r="V127" s="173">
        <v>0</v>
      </c>
      <c r="W127" s="173">
        <v>2.1456827080000003</v>
      </c>
      <c r="X127" s="173">
        <v>1.517745146</v>
      </c>
      <c r="Y127" s="173">
        <v>1.79</v>
      </c>
      <c r="Z127" s="173">
        <v>3.54</v>
      </c>
      <c r="AA127" s="173">
        <v>2.859638826185102</v>
      </c>
      <c r="AB127" s="173">
        <v>2.859638826185102</v>
      </c>
      <c r="AC127" s="173">
        <v>0</v>
      </c>
      <c r="AD127" s="173">
        <v>1.177470508</v>
      </c>
      <c r="AE127" s="173">
        <v>0</v>
      </c>
    </row>
    <row r="128" spans="2:31" ht="15" customHeight="1">
      <c r="B128" s="152" t="s">
        <v>272</v>
      </c>
      <c r="C128" s="147" t="s">
        <v>367</v>
      </c>
      <c r="D128" s="145" t="s">
        <v>259</v>
      </c>
      <c r="E128" s="175">
        <v>13.39</v>
      </c>
      <c r="F128" s="175">
        <v>17.63</v>
      </c>
      <c r="G128" s="175">
        <v>19.62</v>
      </c>
      <c r="H128" s="175">
        <v>22.21</v>
      </c>
      <c r="I128" s="175">
        <v>24.75114</v>
      </c>
      <c r="J128" s="175">
        <v>15.05</v>
      </c>
      <c r="K128" s="175">
        <v>19.35</v>
      </c>
      <c r="L128" s="175">
        <v>10.81</v>
      </c>
      <c r="M128" s="173">
        <v>23.5740091</v>
      </c>
      <c r="N128" s="173">
        <v>12.09</v>
      </c>
      <c r="O128" s="173">
        <v>13.46</v>
      </c>
      <c r="P128" s="173">
        <v>13</v>
      </c>
      <c r="Q128" s="173">
        <v>0</v>
      </c>
      <c r="R128" s="173">
        <v>18.78</v>
      </c>
      <c r="S128" s="173">
        <v>18.713781123999997</v>
      </c>
      <c r="T128" s="173">
        <v>18.329316254</v>
      </c>
      <c r="U128" s="173">
        <v>14.68</v>
      </c>
      <c r="V128" s="173">
        <v>0</v>
      </c>
      <c r="W128" s="173">
        <v>1.495470712</v>
      </c>
      <c r="X128" s="173">
        <v>1.315382984</v>
      </c>
      <c r="Y128" s="173">
        <v>17.61</v>
      </c>
      <c r="Z128" s="173">
        <v>21.18</v>
      </c>
      <c r="AA128" s="173">
        <v>0</v>
      </c>
      <c r="AB128" s="173">
        <v>0</v>
      </c>
      <c r="AC128" s="173">
        <v>0</v>
      </c>
      <c r="AD128" s="173">
        <v>13</v>
      </c>
      <c r="AE128" s="173">
        <v>0</v>
      </c>
    </row>
    <row r="129" spans="2:31" ht="15" customHeight="1">
      <c r="B129" s="152" t="s">
        <v>287</v>
      </c>
      <c r="C129" s="147" t="s">
        <v>368</v>
      </c>
      <c r="D129" s="145" t="s">
        <v>259</v>
      </c>
      <c r="E129" s="175">
        <v>0.36</v>
      </c>
      <c r="F129" s="175">
        <v>0.44003</v>
      </c>
      <c r="G129" s="175">
        <v>0.3</v>
      </c>
      <c r="H129" s="175">
        <v>0.32</v>
      </c>
      <c r="I129" s="175">
        <v>0.37177</v>
      </c>
      <c r="J129" s="175">
        <v>0.41</v>
      </c>
      <c r="K129" s="175">
        <v>0.49</v>
      </c>
      <c r="L129" s="175">
        <v>0</v>
      </c>
      <c r="M129" s="173">
        <v>0.292321655</v>
      </c>
      <c r="N129" s="173">
        <v>0</v>
      </c>
      <c r="O129" s="173">
        <v>0.25</v>
      </c>
      <c r="P129" s="173">
        <v>0.3</v>
      </c>
      <c r="Q129" s="173">
        <v>0</v>
      </c>
      <c r="R129" s="173">
        <v>0</v>
      </c>
      <c r="S129" s="173">
        <v>0</v>
      </c>
      <c r="T129" s="173">
        <v>0.48</v>
      </c>
      <c r="U129" s="173">
        <v>0.31</v>
      </c>
      <c r="V129" s="173">
        <v>0</v>
      </c>
      <c r="W129" s="173">
        <v>20.06</v>
      </c>
      <c r="X129" s="173">
        <v>18.62</v>
      </c>
      <c r="Y129" s="173">
        <v>0</v>
      </c>
      <c r="Z129" s="173">
        <v>0</v>
      </c>
      <c r="AA129" s="173">
        <v>0</v>
      </c>
      <c r="AB129" s="173">
        <v>0</v>
      </c>
      <c r="AC129" s="173">
        <v>0</v>
      </c>
      <c r="AD129" s="173">
        <v>0.3</v>
      </c>
      <c r="AE129" s="173">
        <v>0</v>
      </c>
    </row>
    <row r="130" spans="2:31" ht="13.5" customHeight="1">
      <c r="B130" s="152" t="s">
        <v>289</v>
      </c>
      <c r="C130" s="147" t="s">
        <v>369</v>
      </c>
      <c r="D130" s="145" t="s">
        <v>259</v>
      </c>
      <c r="E130" s="176">
        <v>0</v>
      </c>
      <c r="F130" s="175">
        <v>0</v>
      </c>
      <c r="G130" s="175">
        <v>0</v>
      </c>
      <c r="H130" s="175">
        <v>0</v>
      </c>
      <c r="I130" s="175">
        <v>0</v>
      </c>
      <c r="J130" s="175">
        <v>0</v>
      </c>
      <c r="K130" s="175">
        <v>0</v>
      </c>
      <c r="L130" s="175">
        <v>0</v>
      </c>
      <c r="M130" s="173">
        <v>0</v>
      </c>
      <c r="N130" s="173">
        <v>0</v>
      </c>
      <c r="O130" s="173">
        <v>0</v>
      </c>
      <c r="P130" s="173">
        <v>0</v>
      </c>
      <c r="Q130" s="173">
        <v>0</v>
      </c>
      <c r="R130" s="173">
        <v>0</v>
      </c>
      <c r="S130" s="173">
        <v>0</v>
      </c>
      <c r="T130" s="173">
        <v>0</v>
      </c>
      <c r="U130" s="173">
        <v>0</v>
      </c>
      <c r="V130" s="173">
        <v>0</v>
      </c>
      <c r="W130" s="173">
        <v>0.38</v>
      </c>
      <c r="X130" s="173">
        <v>0.39</v>
      </c>
      <c r="Y130" s="173">
        <v>0</v>
      </c>
      <c r="Z130" s="173">
        <v>0</v>
      </c>
      <c r="AA130" s="173">
        <v>0</v>
      </c>
      <c r="AB130" s="173">
        <v>0</v>
      </c>
      <c r="AC130" s="173">
        <v>0</v>
      </c>
      <c r="AD130" s="173">
        <v>0</v>
      </c>
      <c r="AE130" s="173">
        <v>0</v>
      </c>
    </row>
    <row r="131" spans="2:70" ht="13.5" customHeight="1">
      <c r="B131" s="161"/>
      <c r="C131" s="177"/>
      <c r="D131" s="172"/>
      <c r="E131" s="153"/>
      <c r="F131" s="155"/>
      <c r="G131" s="163"/>
      <c r="H131" s="163"/>
      <c r="I131" s="155"/>
      <c r="J131" s="155"/>
      <c r="K131" s="155"/>
      <c r="L131" s="155"/>
      <c r="M131" s="155"/>
      <c r="N131" s="155"/>
      <c r="O131" s="155"/>
      <c r="P131" s="155"/>
      <c r="BR131" s="97"/>
    </row>
    <row r="132" spans="2:70" ht="18" customHeight="1">
      <c r="B132" s="142">
        <v>10</v>
      </c>
      <c r="C132" s="143" t="s">
        <v>370</v>
      </c>
      <c r="D132" s="178" t="s">
        <v>259</v>
      </c>
      <c r="E132" s="179">
        <v>0</v>
      </c>
      <c r="F132" s="179">
        <v>0</v>
      </c>
      <c r="G132" s="179">
        <v>0</v>
      </c>
      <c r="H132" s="179">
        <v>0</v>
      </c>
      <c r="I132" s="179">
        <v>0</v>
      </c>
      <c r="J132" s="179">
        <v>0</v>
      </c>
      <c r="K132" s="179">
        <v>0</v>
      </c>
      <c r="L132" s="179">
        <v>0</v>
      </c>
      <c r="M132" s="179">
        <v>0</v>
      </c>
      <c r="N132" s="179">
        <v>0</v>
      </c>
      <c r="O132" s="179">
        <v>0</v>
      </c>
      <c r="P132" s="179">
        <v>0</v>
      </c>
      <c r="Q132" s="179">
        <v>0</v>
      </c>
      <c r="R132" s="179">
        <v>0</v>
      </c>
      <c r="S132" s="179">
        <v>0</v>
      </c>
      <c r="T132" s="179">
        <v>0</v>
      </c>
      <c r="U132" s="179">
        <v>0</v>
      </c>
      <c r="V132" s="179">
        <v>0</v>
      </c>
      <c r="W132" s="179">
        <v>0</v>
      </c>
      <c r="X132" s="179">
        <v>0</v>
      </c>
      <c r="Y132" s="179">
        <v>0</v>
      </c>
      <c r="Z132" s="179">
        <v>0</v>
      </c>
      <c r="AA132" s="179">
        <v>0</v>
      </c>
      <c r="AB132" s="179">
        <v>0</v>
      </c>
      <c r="AC132" s="179">
        <v>0</v>
      </c>
      <c r="AD132" s="179">
        <v>0</v>
      </c>
      <c r="AE132" s="179">
        <v>0</v>
      </c>
      <c r="AF132" s="180"/>
      <c r="AG132" s="180"/>
      <c r="AH132" s="180"/>
      <c r="AI132" s="180"/>
      <c r="AJ132" s="180"/>
      <c r="AK132" s="180"/>
      <c r="AL132" s="180"/>
      <c r="AM132" s="180"/>
      <c r="AN132" s="180"/>
      <c r="AO132" s="180"/>
      <c r="AP132" s="180"/>
      <c r="AQ132" s="180"/>
      <c r="AR132" s="180"/>
      <c r="AS132" s="180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97"/>
    </row>
    <row r="133" spans="2:70" ht="15">
      <c r="B133" s="168"/>
      <c r="C133" s="169"/>
      <c r="D133" s="170"/>
      <c r="E133" s="153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BR133" s="97"/>
    </row>
    <row r="134" spans="2:70" s="176" customFormat="1" ht="15">
      <c r="B134" s="157">
        <v>11</v>
      </c>
      <c r="C134" s="14" t="s">
        <v>371</v>
      </c>
      <c r="D134" s="181" t="s">
        <v>259</v>
      </c>
      <c r="E134" s="179">
        <v>0</v>
      </c>
      <c r="F134" s="179">
        <v>0</v>
      </c>
      <c r="G134" s="179">
        <v>0</v>
      </c>
      <c r="H134" s="179">
        <v>0</v>
      </c>
      <c r="I134" s="179">
        <v>0</v>
      </c>
      <c r="J134" s="179">
        <v>0</v>
      </c>
      <c r="K134" s="179">
        <v>0</v>
      </c>
      <c r="L134" s="179">
        <v>0</v>
      </c>
      <c r="M134" s="179">
        <v>0</v>
      </c>
      <c r="N134" s="179">
        <v>0</v>
      </c>
      <c r="O134" s="179">
        <v>0</v>
      </c>
      <c r="P134" s="179">
        <v>0</v>
      </c>
      <c r="Q134" s="179">
        <v>0</v>
      </c>
      <c r="R134" s="179">
        <v>0</v>
      </c>
      <c r="S134" s="179">
        <v>0</v>
      </c>
      <c r="T134" s="179">
        <v>0</v>
      </c>
      <c r="U134" s="179">
        <v>0</v>
      </c>
      <c r="V134" s="179">
        <v>0</v>
      </c>
      <c r="W134" s="179">
        <v>0</v>
      </c>
      <c r="X134" s="179">
        <v>0</v>
      </c>
      <c r="Y134" s="179">
        <v>0</v>
      </c>
      <c r="Z134" s="179">
        <v>0</v>
      </c>
      <c r="AA134" s="179">
        <v>0</v>
      </c>
      <c r="AB134" s="179">
        <v>0</v>
      </c>
      <c r="AC134" s="179">
        <v>0</v>
      </c>
      <c r="AD134" s="179">
        <v>0</v>
      </c>
      <c r="AE134" s="179">
        <v>0</v>
      </c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97"/>
    </row>
    <row r="135" spans="2:70" ht="21" customHeight="1">
      <c r="B135" s="168"/>
      <c r="C135" s="169"/>
      <c r="D135" s="170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BR135" s="97"/>
    </row>
    <row r="136" spans="2:70" s="182" customFormat="1" ht="15.75">
      <c r="B136" s="142">
        <v>12</v>
      </c>
      <c r="C136" s="143" t="s">
        <v>372</v>
      </c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97"/>
    </row>
    <row r="137" spans="2:70" s="182" customFormat="1" ht="15" customHeight="1">
      <c r="B137" s="152" t="s">
        <v>257</v>
      </c>
      <c r="C137" s="147" t="s">
        <v>373</v>
      </c>
      <c r="D137" s="178" t="s">
        <v>259</v>
      </c>
      <c r="E137" s="153">
        <v>0.6</v>
      </c>
      <c r="F137" s="153">
        <v>0</v>
      </c>
      <c r="G137" s="153">
        <v>0</v>
      </c>
      <c r="H137" s="153">
        <v>0</v>
      </c>
      <c r="I137" s="153">
        <v>0</v>
      </c>
      <c r="J137" s="153">
        <v>0</v>
      </c>
      <c r="K137" s="153">
        <v>0</v>
      </c>
      <c r="L137" s="153">
        <v>0</v>
      </c>
      <c r="M137" s="153">
        <v>0</v>
      </c>
      <c r="N137" s="153">
        <v>0</v>
      </c>
      <c r="O137" s="153">
        <v>0</v>
      </c>
      <c r="P137" s="153">
        <v>0</v>
      </c>
      <c r="Q137" s="153">
        <v>0</v>
      </c>
      <c r="R137" s="153">
        <v>0</v>
      </c>
      <c r="S137" s="153">
        <v>0</v>
      </c>
      <c r="T137" s="153">
        <v>0</v>
      </c>
      <c r="U137" s="153">
        <v>0</v>
      </c>
      <c r="V137" s="153">
        <v>0</v>
      </c>
      <c r="W137" s="153">
        <v>0</v>
      </c>
      <c r="X137" s="153">
        <v>0</v>
      </c>
      <c r="Y137" s="153">
        <v>0</v>
      </c>
      <c r="Z137" s="153">
        <v>0</v>
      </c>
      <c r="AA137" s="153">
        <v>0</v>
      </c>
      <c r="AB137" s="153">
        <v>0</v>
      </c>
      <c r="AC137" s="153">
        <v>0</v>
      </c>
      <c r="AD137" s="153">
        <v>0</v>
      </c>
      <c r="AE137" s="153">
        <v>0</v>
      </c>
      <c r="BR137" s="97"/>
    </row>
    <row r="138" spans="2:70" s="182" customFormat="1" ht="16.5" customHeight="1">
      <c r="B138" s="152" t="s">
        <v>260</v>
      </c>
      <c r="C138" s="147" t="s">
        <v>374</v>
      </c>
      <c r="D138" s="178" t="s">
        <v>259</v>
      </c>
      <c r="E138" s="153">
        <v>0.8</v>
      </c>
      <c r="F138" s="153">
        <v>0</v>
      </c>
      <c r="G138" s="153">
        <v>0</v>
      </c>
      <c r="H138" s="153">
        <v>0</v>
      </c>
      <c r="I138" s="153">
        <v>0</v>
      </c>
      <c r="J138" s="153">
        <v>0</v>
      </c>
      <c r="K138" s="153">
        <v>0</v>
      </c>
      <c r="L138" s="153">
        <v>0</v>
      </c>
      <c r="M138" s="153">
        <v>0</v>
      </c>
      <c r="N138" s="153">
        <v>0</v>
      </c>
      <c r="O138" s="153">
        <v>0</v>
      </c>
      <c r="P138" s="153">
        <v>0</v>
      </c>
      <c r="Q138" s="153">
        <v>0</v>
      </c>
      <c r="R138" s="153">
        <v>0</v>
      </c>
      <c r="S138" s="153">
        <v>0</v>
      </c>
      <c r="T138" s="153">
        <v>0</v>
      </c>
      <c r="U138" s="153">
        <v>0</v>
      </c>
      <c r="V138" s="153">
        <v>0</v>
      </c>
      <c r="W138" s="153">
        <v>0</v>
      </c>
      <c r="X138" s="153">
        <v>0</v>
      </c>
      <c r="Y138" s="153">
        <v>0</v>
      </c>
      <c r="Z138" s="153">
        <v>0</v>
      </c>
      <c r="AA138" s="153">
        <v>0</v>
      </c>
      <c r="AB138" s="153">
        <v>0</v>
      </c>
      <c r="AC138" s="153">
        <v>0</v>
      </c>
      <c r="AD138" s="153">
        <v>0</v>
      </c>
      <c r="AE138" s="153">
        <v>0</v>
      </c>
      <c r="BR138" s="97"/>
    </row>
    <row r="139" spans="2:70" s="182" customFormat="1" ht="16.5" customHeight="1">
      <c r="B139" s="172"/>
      <c r="C139" s="177"/>
      <c r="D139" s="172"/>
      <c r="E139" s="155"/>
      <c r="F139" s="155"/>
      <c r="G139" s="155"/>
      <c r="H139" s="155"/>
      <c r="I139" s="155"/>
      <c r="J139" s="155"/>
      <c r="K139" s="155"/>
      <c r="L139" s="155"/>
      <c r="M139" s="155"/>
      <c r="BR139" s="97"/>
    </row>
    <row r="140" spans="2:70" s="176" customFormat="1" ht="15.75">
      <c r="B140" s="157">
        <v>13</v>
      </c>
      <c r="C140" s="14" t="s">
        <v>375</v>
      </c>
      <c r="D140" s="181" t="s">
        <v>259</v>
      </c>
      <c r="E140" s="185">
        <v>6</v>
      </c>
      <c r="F140" s="186">
        <v>0</v>
      </c>
      <c r="G140" s="186">
        <v>0</v>
      </c>
      <c r="H140" s="186">
        <v>0</v>
      </c>
      <c r="I140" s="186">
        <v>0</v>
      </c>
      <c r="J140" s="186">
        <v>0</v>
      </c>
      <c r="K140" s="186">
        <v>0</v>
      </c>
      <c r="L140" s="186">
        <v>0</v>
      </c>
      <c r="M140" s="186">
        <v>0</v>
      </c>
      <c r="N140" s="186">
        <v>0</v>
      </c>
      <c r="O140" s="186">
        <v>0</v>
      </c>
      <c r="P140" s="186">
        <v>0</v>
      </c>
      <c r="Q140" s="186">
        <v>0</v>
      </c>
      <c r="R140" s="186">
        <v>0</v>
      </c>
      <c r="S140" s="186">
        <v>0</v>
      </c>
      <c r="T140" s="186">
        <v>0</v>
      </c>
      <c r="U140" s="186">
        <v>0</v>
      </c>
      <c r="V140" s="186">
        <v>0</v>
      </c>
      <c r="W140" s="186">
        <v>0</v>
      </c>
      <c r="X140" s="186">
        <v>0</v>
      </c>
      <c r="Y140" s="186">
        <v>0</v>
      </c>
      <c r="Z140" s="186">
        <v>0</v>
      </c>
      <c r="AA140" s="186">
        <v>0</v>
      </c>
      <c r="AB140" s="186">
        <v>0</v>
      </c>
      <c r="AC140" s="186">
        <v>0</v>
      </c>
      <c r="AD140" s="186">
        <v>0</v>
      </c>
      <c r="AE140" s="186">
        <v>0</v>
      </c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97"/>
    </row>
    <row r="141" spans="2:70" ht="15">
      <c r="B141" s="168"/>
      <c r="C141" s="169"/>
      <c r="D141" s="170"/>
      <c r="E141" s="155"/>
      <c r="F141" s="155"/>
      <c r="G141" s="155"/>
      <c r="H141" s="176"/>
      <c r="I141" s="187"/>
      <c r="J141" s="155"/>
      <c r="BR141" s="97"/>
    </row>
    <row r="142" spans="2:70" ht="15.75">
      <c r="B142" s="142">
        <v>14</v>
      </c>
      <c r="C142" s="143" t="s">
        <v>376</v>
      </c>
      <c r="D142" s="183"/>
      <c r="E142" s="183"/>
      <c r="F142" s="183"/>
      <c r="G142" s="183"/>
      <c r="H142" s="183"/>
      <c r="I142" s="183"/>
      <c r="J142" s="183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97"/>
    </row>
    <row r="143" spans="2:70" ht="15.75" customHeight="1">
      <c r="B143" s="152" t="s">
        <v>257</v>
      </c>
      <c r="C143" s="147" t="s">
        <v>377</v>
      </c>
      <c r="D143" s="178" t="s">
        <v>259</v>
      </c>
      <c r="E143" s="571">
        <v>160</v>
      </c>
      <c r="F143" s="572">
        <v>0</v>
      </c>
      <c r="G143" s="572">
        <v>0</v>
      </c>
      <c r="H143" s="572">
        <v>0</v>
      </c>
      <c r="I143" s="572">
        <v>0</v>
      </c>
      <c r="J143" s="572">
        <v>0</v>
      </c>
      <c r="K143" s="572">
        <v>0</v>
      </c>
      <c r="L143" s="572">
        <v>0</v>
      </c>
      <c r="M143" s="572">
        <v>0</v>
      </c>
      <c r="N143" s="572">
        <v>0</v>
      </c>
      <c r="O143" s="572">
        <v>0</v>
      </c>
      <c r="P143" s="572">
        <v>0</v>
      </c>
      <c r="Q143" s="572">
        <v>0</v>
      </c>
      <c r="R143" s="572">
        <v>0</v>
      </c>
      <c r="S143" s="572">
        <v>0</v>
      </c>
      <c r="T143" s="572">
        <v>0</v>
      </c>
      <c r="U143" s="572">
        <v>0</v>
      </c>
      <c r="V143" s="572">
        <v>0</v>
      </c>
      <c r="W143" s="572">
        <v>0</v>
      </c>
      <c r="X143" s="572">
        <v>0</v>
      </c>
      <c r="Y143" s="572">
        <v>0</v>
      </c>
      <c r="Z143" s="572">
        <v>0</v>
      </c>
      <c r="AA143" s="572">
        <v>0</v>
      </c>
      <c r="AB143" s="572">
        <v>0</v>
      </c>
      <c r="AC143" s="572">
        <v>0</v>
      </c>
      <c r="AD143" s="572">
        <v>0</v>
      </c>
      <c r="AE143" s="572">
        <v>0</v>
      </c>
      <c r="AF143" s="572">
        <v>0</v>
      </c>
      <c r="AG143" s="572">
        <v>0</v>
      </c>
      <c r="AH143" s="572">
        <v>0</v>
      </c>
      <c r="AI143" s="572">
        <v>0</v>
      </c>
      <c r="AJ143" s="572">
        <v>0</v>
      </c>
      <c r="AK143" s="572">
        <v>0</v>
      </c>
      <c r="AL143" s="572">
        <v>0</v>
      </c>
      <c r="AM143" s="572">
        <v>0</v>
      </c>
      <c r="AN143" s="572">
        <v>0</v>
      </c>
      <c r="AO143" s="572">
        <v>0</v>
      </c>
      <c r="AP143" s="572">
        <v>0</v>
      </c>
      <c r="AQ143" s="572">
        <v>0</v>
      </c>
      <c r="AR143" s="572">
        <v>0</v>
      </c>
      <c r="AS143" s="572">
        <v>0</v>
      </c>
      <c r="AT143" s="572">
        <v>0</v>
      </c>
      <c r="AU143" s="572">
        <v>0</v>
      </c>
      <c r="AV143" s="572">
        <v>0</v>
      </c>
      <c r="AW143" s="572">
        <v>0</v>
      </c>
      <c r="AX143" s="572">
        <v>0</v>
      </c>
      <c r="AY143" s="572">
        <v>0</v>
      </c>
      <c r="AZ143" s="572">
        <v>0</v>
      </c>
      <c r="BA143" s="572">
        <v>0</v>
      </c>
      <c r="BB143" s="572">
        <v>0</v>
      </c>
      <c r="BC143" s="572">
        <v>0</v>
      </c>
      <c r="BD143" s="572">
        <v>0</v>
      </c>
      <c r="BE143" s="572">
        <v>0</v>
      </c>
      <c r="BF143" s="572">
        <v>0</v>
      </c>
      <c r="BG143" s="572">
        <v>0</v>
      </c>
      <c r="BH143" s="572">
        <v>0</v>
      </c>
      <c r="BI143" s="572">
        <v>0</v>
      </c>
      <c r="BJ143" s="572">
        <v>0</v>
      </c>
      <c r="BK143" s="572">
        <v>0</v>
      </c>
      <c r="BL143" s="572">
        <v>0</v>
      </c>
      <c r="BM143" s="572">
        <v>0</v>
      </c>
      <c r="BN143" s="572">
        <v>0</v>
      </c>
      <c r="BO143" s="572">
        <v>0</v>
      </c>
      <c r="BP143" s="572">
        <v>0</v>
      </c>
      <c r="BQ143" s="572">
        <v>0</v>
      </c>
      <c r="BR143" s="97"/>
    </row>
    <row r="144" spans="3:70" ht="15.75" customHeight="1">
      <c r="C144" s="156" t="s">
        <v>378</v>
      </c>
      <c r="E144" s="571"/>
      <c r="F144" s="572"/>
      <c r="G144" s="572"/>
      <c r="H144" s="572"/>
      <c r="I144" s="572"/>
      <c r="J144" s="572"/>
      <c r="K144" s="572"/>
      <c r="L144" s="572"/>
      <c r="M144" s="572"/>
      <c r="N144" s="572"/>
      <c r="O144" s="572"/>
      <c r="P144" s="572"/>
      <c r="Q144" s="572"/>
      <c r="R144" s="572"/>
      <c r="S144" s="572"/>
      <c r="T144" s="572"/>
      <c r="U144" s="572"/>
      <c r="V144" s="572"/>
      <c r="W144" s="572"/>
      <c r="X144" s="572"/>
      <c r="Y144" s="572"/>
      <c r="Z144" s="572"/>
      <c r="AA144" s="572"/>
      <c r="AB144" s="572"/>
      <c r="AC144" s="572"/>
      <c r="AD144" s="572"/>
      <c r="AE144" s="572"/>
      <c r="AF144" s="572"/>
      <c r="AG144" s="572"/>
      <c r="AH144" s="572"/>
      <c r="AI144" s="572"/>
      <c r="AJ144" s="572"/>
      <c r="AK144" s="572"/>
      <c r="AL144" s="572"/>
      <c r="AM144" s="572"/>
      <c r="AN144" s="572"/>
      <c r="AO144" s="572"/>
      <c r="AP144" s="572"/>
      <c r="AQ144" s="572"/>
      <c r="AR144" s="572"/>
      <c r="AS144" s="572"/>
      <c r="AT144" s="572"/>
      <c r="AU144" s="572"/>
      <c r="AV144" s="572"/>
      <c r="AW144" s="572"/>
      <c r="AX144" s="572"/>
      <c r="AY144" s="572"/>
      <c r="AZ144" s="572"/>
      <c r="BA144" s="572"/>
      <c r="BB144" s="572"/>
      <c r="BC144" s="572"/>
      <c r="BD144" s="572"/>
      <c r="BE144" s="572"/>
      <c r="BF144" s="572"/>
      <c r="BG144" s="572"/>
      <c r="BH144" s="572"/>
      <c r="BI144" s="572"/>
      <c r="BJ144" s="572"/>
      <c r="BK144" s="572"/>
      <c r="BL144" s="572"/>
      <c r="BM144" s="572"/>
      <c r="BN144" s="572"/>
      <c r="BO144" s="572"/>
      <c r="BP144" s="572"/>
      <c r="BQ144" s="572"/>
      <c r="BR144" s="97"/>
    </row>
    <row r="145" spans="3:70" ht="15.75" customHeight="1">
      <c r="C145" s="156" t="s">
        <v>379</v>
      </c>
      <c r="E145" s="571"/>
      <c r="F145" s="572"/>
      <c r="G145" s="572"/>
      <c r="H145" s="572"/>
      <c r="I145" s="572"/>
      <c r="J145" s="572"/>
      <c r="K145" s="572"/>
      <c r="L145" s="572"/>
      <c r="M145" s="572"/>
      <c r="N145" s="572"/>
      <c r="O145" s="572"/>
      <c r="P145" s="572"/>
      <c r="Q145" s="572"/>
      <c r="R145" s="572"/>
      <c r="S145" s="572"/>
      <c r="T145" s="572"/>
      <c r="U145" s="572"/>
      <c r="V145" s="572"/>
      <c r="W145" s="572"/>
      <c r="X145" s="572"/>
      <c r="Y145" s="572"/>
      <c r="Z145" s="572"/>
      <c r="AA145" s="572"/>
      <c r="AB145" s="572"/>
      <c r="AC145" s="572"/>
      <c r="AD145" s="572"/>
      <c r="AE145" s="572"/>
      <c r="AF145" s="572"/>
      <c r="AG145" s="572"/>
      <c r="AH145" s="572"/>
      <c r="AI145" s="572"/>
      <c r="AJ145" s="572"/>
      <c r="AK145" s="572"/>
      <c r="AL145" s="572"/>
      <c r="AM145" s="572"/>
      <c r="AN145" s="572"/>
      <c r="AO145" s="572"/>
      <c r="AP145" s="572"/>
      <c r="AQ145" s="572"/>
      <c r="AR145" s="572"/>
      <c r="AS145" s="572"/>
      <c r="AT145" s="572"/>
      <c r="AU145" s="572"/>
      <c r="AV145" s="572"/>
      <c r="AW145" s="572"/>
      <c r="AX145" s="572"/>
      <c r="AY145" s="572"/>
      <c r="AZ145" s="572"/>
      <c r="BA145" s="572"/>
      <c r="BB145" s="572"/>
      <c r="BC145" s="572"/>
      <c r="BD145" s="572"/>
      <c r="BE145" s="572"/>
      <c r="BF145" s="572"/>
      <c r="BG145" s="572"/>
      <c r="BH145" s="572"/>
      <c r="BI145" s="572"/>
      <c r="BJ145" s="572"/>
      <c r="BK145" s="572"/>
      <c r="BL145" s="572"/>
      <c r="BM145" s="572"/>
      <c r="BN145" s="572"/>
      <c r="BO145" s="572"/>
      <c r="BP145" s="572"/>
      <c r="BQ145" s="572"/>
      <c r="BR145" s="97"/>
    </row>
    <row r="146" spans="3:70" ht="12.75" customHeight="1">
      <c r="C146" s="156" t="s">
        <v>380</v>
      </c>
      <c r="E146" s="571"/>
      <c r="F146" s="572"/>
      <c r="G146" s="572"/>
      <c r="H146" s="572"/>
      <c r="I146" s="572"/>
      <c r="J146" s="572"/>
      <c r="K146" s="572"/>
      <c r="L146" s="572"/>
      <c r="M146" s="572"/>
      <c r="N146" s="572"/>
      <c r="O146" s="572"/>
      <c r="P146" s="572"/>
      <c r="Q146" s="572"/>
      <c r="R146" s="572"/>
      <c r="S146" s="572"/>
      <c r="T146" s="572"/>
      <c r="U146" s="572"/>
      <c r="V146" s="572"/>
      <c r="W146" s="572"/>
      <c r="X146" s="572"/>
      <c r="Y146" s="572"/>
      <c r="Z146" s="572"/>
      <c r="AA146" s="572"/>
      <c r="AB146" s="572"/>
      <c r="AC146" s="572"/>
      <c r="AD146" s="572"/>
      <c r="AE146" s="572"/>
      <c r="AF146" s="572"/>
      <c r="AG146" s="572"/>
      <c r="AH146" s="572"/>
      <c r="AI146" s="572"/>
      <c r="AJ146" s="572"/>
      <c r="AK146" s="572"/>
      <c r="AL146" s="572"/>
      <c r="AM146" s="572"/>
      <c r="AN146" s="572"/>
      <c r="AO146" s="572"/>
      <c r="AP146" s="572"/>
      <c r="AQ146" s="572"/>
      <c r="AR146" s="572"/>
      <c r="AS146" s="572"/>
      <c r="AT146" s="572"/>
      <c r="AU146" s="572"/>
      <c r="AV146" s="572"/>
      <c r="AW146" s="572"/>
      <c r="AX146" s="572"/>
      <c r="AY146" s="572"/>
      <c r="AZ146" s="572"/>
      <c r="BA146" s="572"/>
      <c r="BB146" s="572"/>
      <c r="BC146" s="572"/>
      <c r="BD146" s="572"/>
      <c r="BE146" s="572"/>
      <c r="BF146" s="572"/>
      <c r="BG146" s="572"/>
      <c r="BH146" s="572"/>
      <c r="BI146" s="572"/>
      <c r="BJ146" s="572"/>
      <c r="BK146" s="572"/>
      <c r="BL146" s="572"/>
      <c r="BM146" s="572"/>
      <c r="BN146" s="572"/>
      <c r="BO146" s="572"/>
      <c r="BP146" s="572"/>
      <c r="BQ146" s="572"/>
      <c r="BR146" s="97"/>
    </row>
    <row r="147" spans="3:70" ht="17.25" customHeight="1">
      <c r="C147" s="156" t="s">
        <v>381</v>
      </c>
      <c r="E147" s="571"/>
      <c r="F147" s="572"/>
      <c r="G147" s="572"/>
      <c r="H147" s="572"/>
      <c r="I147" s="572"/>
      <c r="J147" s="572"/>
      <c r="K147" s="572"/>
      <c r="L147" s="572"/>
      <c r="M147" s="572"/>
      <c r="N147" s="572"/>
      <c r="O147" s="572"/>
      <c r="P147" s="572"/>
      <c r="Q147" s="572"/>
      <c r="R147" s="572"/>
      <c r="S147" s="572"/>
      <c r="T147" s="572"/>
      <c r="U147" s="572"/>
      <c r="V147" s="572"/>
      <c r="W147" s="572"/>
      <c r="X147" s="572"/>
      <c r="Y147" s="572"/>
      <c r="Z147" s="572"/>
      <c r="AA147" s="572"/>
      <c r="AB147" s="572"/>
      <c r="AC147" s="572"/>
      <c r="AD147" s="572"/>
      <c r="AE147" s="572"/>
      <c r="AF147" s="572"/>
      <c r="AG147" s="572"/>
      <c r="AH147" s="572"/>
      <c r="AI147" s="572"/>
      <c r="AJ147" s="572"/>
      <c r="AK147" s="572"/>
      <c r="AL147" s="572"/>
      <c r="AM147" s="572"/>
      <c r="AN147" s="572"/>
      <c r="AO147" s="572"/>
      <c r="AP147" s="572"/>
      <c r="AQ147" s="572"/>
      <c r="AR147" s="572"/>
      <c r="AS147" s="572"/>
      <c r="AT147" s="572"/>
      <c r="AU147" s="572"/>
      <c r="AV147" s="572"/>
      <c r="AW147" s="572"/>
      <c r="AX147" s="572"/>
      <c r="AY147" s="572"/>
      <c r="AZ147" s="572"/>
      <c r="BA147" s="572"/>
      <c r="BB147" s="572"/>
      <c r="BC147" s="572"/>
      <c r="BD147" s="572"/>
      <c r="BE147" s="572"/>
      <c r="BF147" s="572"/>
      <c r="BG147" s="572"/>
      <c r="BH147" s="572"/>
      <c r="BI147" s="572"/>
      <c r="BJ147" s="572"/>
      <c r="BK147" s="572"/>
      <c r="BL147" s="572"/>
      <c r="BM147" s="572"/>
      <c r="BN147" s="572"/>
      <c r="BO147" s="572"/>
      <c r="BP147" s="572"/>
      <c r="BQ147" s="572"/>
      <c r="BR147" s="97"/>
    </row>
    <row r="148" spans="3:70" ht="15.75" customHeight="1">
      <c r="C148" s="156" t="s">
        <v>382</v>
      </c>
      <c r="E148" s="571"/>
      <c r="F148" s="572"/>
      <c r="G148" s="572"/>
      <c r="H148" s="572"/>
      <c r="I148" s="572"/>
      <c r="J148" s="572"/>
      <c r="K148" s="572"/>
      <c r="L148" s="572"/>
      <c r="M148" s="572"/>
      <c r="N148" s="572"/>
      <c r="O148" s="572"/>
      <c r="P148" s="572"/>
      <c r="Q148" s="572"/>
      <c r="R148" s="572"/>
      <c r="S148" s="572"/>
      <c r="T148" s="572"/>
      <c r="U148" s="572"/>
      <c r="V148" s="572"/>
      <c r="W148" s="572"/>
      <c r="X148" s="572"/>
      <c r="Y148" s="572"/>
      <c r="Z148" s="572"/>
      <c r="AA148" s="572"/>
      <c r="AB148" s="572"/>
      <c r="AC148" s="572"/>
      <c r="AD148" s="572"/>
      <c r="AE148" s="572"/>
      <c r="AF148" s="572"/>
      <c r="AG148" s="572"/>
      <c r="AH148" s="572"/>
      <c r="AI148" s="572"/>
      <c r="AJ148" s="572"/>
      <c r="AK148" s="572"/>
      <c r="AL148" s="572"/>
      <c r="AM148" s="572"/>
      <c r="AN148" s="572"/>
      <c r="AO148" s="572"/>
      <c r="AP148" s="572"/>
      <c r="AQ148" s="572"/>
      <c r="AR148" s="572"/>
      <c r="AS148" s="572"/>
      <c r="AT148" s="572"/>
      <c r="AU148" s="572"/>
      <c r="AV148" s="572"/>
      <c r="AW148" s="572"/>
      <c r="AX148" s="572"/>
      <c r="AY148" s="572"/>
      <c r="AZ148" s="572"/>
      <c r="BA148" s="572"/>
      <c r="BB148" s="572"/>
      <c r="BC148" s="572"/>
      <c r="BD148" s="572"/>
      <c r="BE148" s="572"/>
      <c r="BF148" s="572"/>
      <c r="BG148" s="572"/>
      <c r="BH148" s="572"/>
      <c r="BI148" s="572"/>
      <c r="BJ148" s="572"/>
      <c r="BK148" s="572"/>
      <c r="BL148" s="572"/>
      <c r="BM148" s="572"/>
      <c r="BN148" s="572"/>
      <c r="BO148" s="572"/>
      <c r="BP148" s="572"/>
      <c r="BQ148" s="572"/>
      <c r="BR148" s="97"/>
    </row>
    <row r="149" spans="3:70" ht="15.75" customHeight="1">
      <c r="C149" s="156" t="s">
        <v>383</v>
      </c>
      <c r="E149" s="571"/>
      <c r="F149" s="572"/>
      <c r="G149" s="572"/>
      <c r="H149" s="572"/>
      <c r="I149" s="572"/>
      <c r="J149" s="572"/>
      <c r="K149" s="572"/>
      <c r="L149" s="572"/>
      <c r="M149" s="572"/>
      <c r="N149" s="572"/>
      <c r="O149" s="572"/>
      <c r="P149" s="572"/>
      <c r="Q149" s="572"/>
      <c r="R149" s="572"/>
      <c r="S149" s="572"/>
      <c r="T149" s="572"/>
      <c r="U149" s="572"/>
      <c r="V149" s="572"/>
      <c r="W149" s="572"/>
      <c r="X149" s="572"/>
      <c r="Y149" s="572"/>
      <c r="Z149" s="572"/>
      <c r="AA149" s="572"/>
      <c r="AB149" s="572"/>
      <c r="AC149" s="572"/>
      <c r="AD149" s="572"/>
      <c r="AE149" s="572"/>
      <c r="AF149" s="572"/>
      <c r="AG149" s="572"/>
      <c r="AH149" s="572"/>
      <c r="AI149" s="572"/>
      <c r="AJ149" s="572"/>
      <c r="AK149" s="572"/>
      <c r="AL149" s="572"/>
      <c r="AM149" s="572"/>
      <c r="AN149" s="572"/>
      <c r="AO149" s="572"/>
      <c r="AP149" s="572"/>
      <c r="AQ149" s="572"/>
      <c r="AR149" s="572"/>
      <c r="AS149" s="572"/>
      <c r="AT149" s="572"/>
      <c r="AU149" s="572"/>
      <c r="AV149" s="572"/>
      <c r="AW149" s="572"/>
      <c r="AX149" s="572"/>
      <c r="AY149" s="572"/>
      <c r="AZ149" s="572"/>
      <c r="BA149" s="572"/>
      <c r="BB149" s="572"/>
      <c r="BC149" s="572"/>
      <c r="BD149" s="572"/>
      <c r="BE149" s="572"/>
      <c r="BF149" s="572"/>
      <c r="BG149" s="572"/>
      <c r="BH149" s="572"/>
      <c r="BI149" s="572"/>
      <c r="BJ149" s="572"/>
      <c r="BK149" s="572"/>
      <c r="BL149" s="572"/>
      <c r="BM149" s="572"/>
      <c r="BN149" s="572"/>
      <c r="BO149" s="572"/>
      <c r="BP149" s="572"/>
      <c r="BQ149" s="572"/>
      <c r="BR149" s="97"/>
    </row>
    <row r="150" spans="3:70" ht="12.75" customHeight="1">
      <c r="C150" s="156" t="s">
        <v>384</v>
      </c>
      <c r="E150" s="571"/>
      <c r="F150" s="572"/>
      <c r="G150" s="572"/>
      <c r="H150" s="572"/>
      <c r="I150" s="572"/>
      <c r="J150" s="572"/>
      <c r="K150" s="572"/>
      <c r="L150" s="572"/>
      <c r="M150" s="572"/>
      <c r="N150" s="572"/>
      <c r="O150" s="572"/>
      <c r="P150" s="572"/>
      <c r="Q150" s="572"/>
      <c r="R150" s="572"/>
      <c r="S150" s="572"/>
      <c r="T150" s="572"/>
      <c r="U150" s="572"/>
      <c r="V150" s="572"/>
      <c r="W150" s="572"/>
      <c r="X150" s="572"/>
      <c r="Y150" s="572"/>
      <c r="Z150" s="572"/>
      <c r="AA150" s="572"/>
      <c r="AB150" s="572"/>
      <c r="AC150" s="572"/>
      <c r="AD150" s="572"/>
      <c r="AE150" s="572"/>
      <c r="AF150" s="572"/>
      <c r="AG150" s="572"/>
      <c r="AH150" s="572"/>
      <c r="AI150" s="572"/>
      <c r="AJ150" s="572"/>
      <c r="AK150" s="572"/>
      <c r="AL150" s="572"/>
      <c r="AM150" s="572"/>
      <c r="AN150" s="572"/>
      <c r="AO150" s="572"/>
      <c r="AP150" s="572"/>
      <c r="AQ150" s="572"/>
      <c r="AR150" s="572"/>
      <c r="AS150" s="572"/>
      <c r="AT150" s="572"/>
      <c r="AU150" s="572"/>
      <c r="AV150" s="572"/>
      <c r="AW150" s="572"/>
      <c r="AX150" s="572"/>
      <c r="AY150" s="572"/>
      <c r="AZ150" s="572"/>
      <c r="BA150" s="572"/>
      <c r="BB150" s="572"/>
      <c r="BC150" s="572"/>
      <c r="BD150" s="572"/>
      <c r="BE150" s="572"/>
      <c r="BF150" s="572"/>
      <c r="BG150" s="572"/>
      <c r="BH150" s="572"/>
      <c r="BI150" s="572"/>
      <c r="BJ150" s="572"/>
      <c r="BK150" s="572"/>
      <c r="BL150" s="572"/>
      <c r="BM150" s="572"/>
      <c r="BN150" s="572"/>
      <c r="BO150" s="572"/>
      <c r="BP150" s="572"/>
      <c r="BQ150" s="572"/>
      <c r="BR150" s="97"/>
    </row>
    <row r="151" spans="3:70" ht="15.75" customHeight="1">
      <c r="C151" s="156" t="s">
        <v>385</v>
      </c>
      <c r="E151" s="571"/>
      <c r="F151" s="572"/>
      <c r="G151" s="572"/>
      <c r="H151" s="572"/>
      <c r="I151" s="572"/>
      <c r="J151" s="572"/>
      <c r="K151" s="572"/>
      <c r="L151" s="572"/>
      <c r="M151" s="572"/>
      <c r="N151" s="572"/>
      <c r="O151" s="572"/>
      <c r="P151" s="572"/>
      <c r="Q151" s="572"/>
      <c r="R151" s="572"/>
      <c r="S151" s="572"/>
      <c r="T151" s="572"/>
      <c r="U151" s="572"/>
      <c r="V151" s="572"/>
      <c r="W151" s="572"/>
      <c r="X151" s="572"/>
      <c r="Y151" s="572"/>
      <c r="Z151" s="572"/>
      <c r="AA151" s="572"/>
      <c r="AB151" s="572"/>
      <c r="AC151" s="572"/>
      <c r="AD151" s="572"/>
      <c r="AE151" s="572"/>
      <c r="AF151" s="572"/>
      <c r="AG151" s="572"/>
      <c r="AH151" s="572"/>
      <c r="AI151" s="572"/>
      <c r="AJ151" s="572"/>
      <c r="AK151" s="572"/>
      <c r="AL151" s="572"/>
      <c r="AM151" s="572"/>
      <c r="AN151" s="572"/>
      <c r="AO151" s="572"/>
      <c r="AP151" s="572"/>
      <c r="AQ151" s="572"/>
      <c r="AR151" s="572"/>
      <c r="AS151" s="572"/>
      <c r="AT151" s="572"/>
      <c r="AU151" s="572"/>
      <c r="AV151" s="572"/>
      <c r="AW151" s="572"/>
      <c r="AX151" s="572"/>
      <c r="AY151" s="572"/>
      <c r="AZ151" s="572"/>
      <c r="BA151" s="572"/>
      <c r="BB151" s="572"/>
      <c r="BC151" s="572"/>
      <c r="BD151" s="572"/>
      <c r="BE151" s="572"/>
      <c r="BF151" s="572"/>
      <c r="BG151" s="572"/>
      <c r="BH151" s="572"/>
      <c r="BI151" s="572"/>
      <c r="BJ151" s="572"/>
      <c r="BK151" s="572"/>
      <c r="BL151" s="572"/>
      <c r="BM151" s="572"/>
      <c r="BN151" s="572"/>
      <c r="BO151" s="572"/>
      <c r="BP151" s="572"/>
      <c r="BQ151" s="572"/>
      <c r="BR151" s="97"/>
    </row>
    <row r="152" spans="3:70" ht="15.75" customHeight="1">
      <c r="C152" s="156" t="s">
        <v>386</v>
      </c>
      <c r="E152" s="571"/>
      <c r="F152" s="572"/>
      <c r="G152" s="572"/>
      <c r="H152" s="572"/>
      <c r="I152" s="572"/>
      <c r="J152" s="572"/>
      <c r="K152" s="572"/>
      <c r="L152" s="572"/>
      <c r="M152" s="572"/>
      <c r="N152" s="572"/>
      <c r="O152" s="572"/>
      <c r="P152" s="572"/>
      <c r="Q152" s="572"/>
      <c r="R152" s="572"/>
      <c r="S152" s="572"/>
      <c r="T152" s="572"/>
      <c r="U152" s="572"/>
      <c r="V152" s="572"/>
      <c r="W152" s="572"/>
      <c r="X152" s="572"/>
      <c r="Y152" s="572"/>
      <c r="Z152" s="572"/>
      <c r="AA152" s="572"/>
      <c r="AB152" s="572"/>
      <c r="AC152" s="572"/>
      <c r="AD152" s="572"/>
      <c r="AE152" s="572"/>
      <c r="AF152" s="572"/>
      <c r="AG152" s="572"/>
      <c r="AH152" s="572"/>
      <c r="AI152" s="572"/>
      <c r="AJ152" s="572"/>
      <c r="AK152" s="572"/>
      <c r="AL152" s="572"/>
      <c r="AM152" s="572"/>
      <c r="AN152" s="572"/>
      <c r="AO152" s="572"/>
      <c r="AP152" s="572"/>
      <c r="AQ152" s="572"/>
      <c r="AR152" s="572"/>
      <c r="AS152" s="572"/>
      <c r="AT152" s="572"/>
      <c r="AU152" s="572"/>
      <c r="AV152" s="572"/>
      <c r="AW152" s="572"/>
      <c r="AX152" s="572"/>
      <c r="AY152" s="572"/>
      <c r="AZ152" s="572"/>
      <c r="BA152" s="572"/>
      <c r="BB152" s="572"/>
      <c r="BC152" s="572"/>
      <c r="BD152" s="572"/>
      <c r="BE152" s="572"/>
      <c r="BF152" s="572"/>
      <c r="BG152" s="572"/>
      <c r="BH152" s="572"/>
      <c r="BI152" s="572"/>
      <c r="BJ152" s="572"/>
      <c r="BK152" s="572"/>
      <c r="BL152" s="572"/>
      <c r="BM152" s="572"/>
      <c r="BN152" s="572"/>
      <c r="BO152" s="572"/>
      <c r="BP152" s="572"/>
      <c r="BQ152" s="572"/>
      <c r="BR152" s="97"/>
    </row>
    <row r="153" spans="3:70" ht="15.75" customHeight="1">
      <c r="C153" s="156" t="s">
        <v>387</v>
      </c>
      <c r="E153" s="571"/>
      <c r="F153" s="572"/>
      <c r="G153" s="572"/>
      <c r="H153" s="572"/>
      <c r="I153" s="572"/>
      <c r="J153" s="572"/>
      <c r="K153" s="572"/>
      <c r="L153" s="572"/>
      <c r="M153" s="572"/>
      <c r="N153" s="572"/>
      <c r="O153" s="572"/>
      <c r="P153" s="572"/>
      <c r="Q153" s="572"/>
      <c r="R153" s="572"/>
      <c r="S153" s="572"/>
      <c r="T153" s="572"/>
      <c r="U153" s="572"/>
      <c r="V153" s="572"/>
      <c r="W153" s="572"/>
      <c r="X153" s="572"/>
      <c r="Y153" s="572"/>
      <c r="Z153" s="572"/>
      <c r="AA153" s="572"/>
      <c r="AB153" s="572"/>
      <c r="AC153" s="572"/>
      <c r="AD153" s="572"/>
      <c r="AE153" s="572"/>
      <c r="AF153" s="572"/>
      <c r="AG153" s="572"/>
      <c r="AH153" s="572"/>
      <c r="AI153" s="572"/>
      <c r="AJ153" s="572"/>
      <c r="AK153" s="572"/>
      <c r="AL153" s="572"/>
      <c r="AM153" s="572"/>
      <c r="AN153" s="572"/>
      <c r="AO153" s="572"/>
      <c r="AP153" s="572"/>
      <c r="AQ153" s="572"/>
      <c r="AR153" s="572"/>
      <c r="AS153" s="572"/>
      <c r="AT153" s="572"/>
      <c r="AU153" s="572"/>
      <c r="AV153" s="572"/>
      <c r="AW153" s="572"/>
      <c r="AX153" s="572"/>
      <c r="AY153" s="572"/>
      <c r="AZ153" s="572"/>
      <c r="BA153" s="572"/>
      <c r="BB153" s="572"/>
      <c r="BC153" s="572"/>
      <c r="BD153" s="572"/>
      <c r="BE153" s="572"/>
      <c r="BF153" s="572"/>
      <c r="BG153" s="572"/>
      <c r="BH153" s="572"/>
      <c r="BI153" s="572"/>
      <c r="BJ153" s="572"/>
      <c r="BK153" s="572"/>
      <c r="BL153" s="572"/>
      <c r="BM153" s="572"/>
      <c r="BN153" s="572"/>
      <c r="BO153" s="572"/>
      <c r="BP153" s="572"/>
      <c r="BQ153" s="572"/>
      <c r="BR153" s="97"/>
    </row>
    <row r="154" spans="2:70" ht="15.75" customHeight="1">
      <c r="B154" s="152" t="s">
        <v>260</v>
      </c>
      <c r="C154" s="147" t="s">
        <v>388</v>
      </c>
      <c r="D154" s="178" t="s">
        <v>259</v>
      </c>
      <c r="E154" s="571">
        <v>180</v>
      </c>
      <c r="F154" s="572">
        <v>0</v>
      </c>
      <c r="G154" s="572">
        <v>0</v>
      </c>
      <c r="H154" s="572">
        <v>0</v>
      </c>
      <c r="I154" s="572">
        <v>0</v>
      </c>
      <c r="J154" s="572">
        <v>0</v>
      </c>
      <c r="K154" s="572">
        <v>0</v>
      </c>
      <c r="L154" s="572">
        <v>0</v>
      </c>
      <c r="M154" s="572">
        <v>0</v>
      </c>
      <c r="N154" s="572">
        <v>0</v>
      </c>
      <c r="O154" s="572">
        <v>0</v>
      </c>
      <c r="P154" s="572">
        <v>0</v>
      </c>
      <c r="Q154" s="572">
        <v>0</v>
      </c>
      <c r="R154" s="572">
        <v>0</v>
      </c>
      <c r="S154" s="572">
        <v>0</v>
      </c>
      <c r="T154" s="572">
        <v>0</v>
      </c>
      <c r="U154" s="572">
        <v>0</v>
      </c>
      <c r="V154" s="572">
        <v>0</v>
      </c>
      <c r="W154" s="572">
        <v>0</v>
      </c>
      <c r="X154" s="572">
        <v>0</v>
      </c>
      <c r="Y154" s="572">
        <v>0</v>
      </c>
      <c r="Z154" s="572">
        <v>0</v>
      </c>
      <c r="AA154" s="572">
        <v>0</v>
      </c>
      <c r="AB154" s="572">
        <v>0</v>
      </c>
      <c r="AC154" s="572">
        <v>0</v>
      </c>
      <c r="AD154" s="572">
        <v>0</v>
      </c>
      <c r="AE154" s="572">
        <v>0</v>
      </c>
      <c r="AF154" s="572"/>
      <c r="AG154" s="572"/>
      <c r="AH154" s="572"/>
      <c r="AI154" s="572"/>
      <c r="AJ154" s="572"/>
      <c r="AK154" s="572"/>
      <c r="AL154" s="572"/>
      <c r="AM154" s="572"/>
      <c r="AN154" s="572"/>
      <c r="AO154" s="572"/>
      <c r="AP154" s="572"/>
      <c r="AQ154" s="572"/>
      <c r="AR154" s="572"/>
      <c r="AS154" s="572"/>
      <c r="AT154" s="572"/>
      <c r="AU154" s="572"/>
      <c r="AV154" s="572"/>
      <c r="AW154" s="572"/>
      <c r="AX154" s="572"/>
      <c r="AY154" s="572"/>
      <c r="AZ154" s="572"/>
      <c r="BA154" s="572"/>
      <c r="BB154" s="572"/>
      <c r="BC154" s="572"/>
      <c r="BD154" s="572"/>
      <c r="BE154" s="572"/>
      <c r="BF154" s="572"/>
      <c r="BG154" s="572"/>
      <c r="BH154" s="572"/>
      <c r="BI154" s="572"/>
      <c r="BJ154" s="572"/>
      <c r="BK154" s="572"/>
      <c r="BL154" s="572"/>
      <c r="BM154" s="572"/>
      <c r="BN154" s="572"/>
      <c r="BO154" s="572"/>
      <c r="BP154" s="572"/>
      <c r="BQ154" s="572"/>
      <c r="BR154" s="97"/>
    </row>
    <row r="155" spans="3:70" ht="19.5" customHeight="1">
      <c r="C155" s="156" t="s">
        <v>389</v>
      </c>
      <c r="E155" s="571"/>
      <c r="F155" s="572"/>
      <c r="G155" s="572"/>
      <c r="H155" s="572"/>
      <c r="I155" s="572"/>
      <c r="J155" s="572"/>
      <c r="K155" s="572"/>
      <c r="L155" s="572"/>
      <c r="M155" s="572"/>
      <c r="N155" s="572"/>
      <c r="O155" s="572"/>
      <c r="P155" s="572"/>
      <c r="Q155" s="572"/>
      <c r="R155" s="572"/>
      <c r="S155" s="572"/>
      <c r="T155" s="572"/>
      <c r="U155" s="572"/>
      <c r="V155" s="572"/>
      <c r="W155" s="572"/>
      <c r="X155" s="572"/>
      <c r="Y155" s="572"/>
      <c r="Z155" s="572"/>
      <c r="AA155" s="572"/>
      <c r="AB155" s="572"/>
      <c r="AC155" s="572"/>
      <c r="AD155" s="572"/>
      <c r="AE155" s="572"/>
      <c r="AF155" s="572"/>
      <c r="AG155" s="572"/>
      <c r="AH155" s="572"/>
      <c r="AI155" s="572"/>
      <c r="AJ155" s="572"/>
      <c r="AK155" s="572"/>
      <c r="AL155" s="572"/>
      <c r="AM155" s="572"/>
      <c r="AN155" s="572"/>
      <c r="AO155" s="572"/>
      <c r="AP155" s="572"/>
      <c r="AQ155" s="572"/>
      <c r="AR155" s="572"/>
      <c r="AS155" s="572"/>
      <c r="AT155" s="572"/>
      <c r="AU155" s="572"/>
      <c r="AV155" s="572"/>
      <c r="AW155" s="572"/>
      <c r="AX155" s="572"/>
      <c r="AY155" s="572"/>
      <c r="AZ155" s="572"/>
      <c r="BA155" s="572"/>
      <c r="BB155" s="572"/>
      <c r="BC155" s="572"/>
      <c r="BD155" s="572"/>
      <c r="BE155" s="572"/>
      <c r="BF155" s="572"/>
      <c r="BG155" s="572"/>
      <c r="BH155" s="572"/>
      <c r="BI155" s="572"/>
      <c r="BJ155" s="572"/>
      <c r="BK155" s="572"/>
      <c r="BL155" s="572"/>
      <c r="BM155" s="572"/>
      <c r="BN155" s="572"/>
      <c r="BO155" s="572"/>
      <c r="BP155" s="572"/>
      <c r="BQ155" s="572"/>
      <c r="BR155" s="97"/>
    </row>
    <row r="156" spans="3:70" ht="19.5" customHeight="1">
      <c r="C156" s="156" t="s">
        <v>390</v>
      </c>
      <c r="E156" s="571"/>
      <c r="F156" s="572"/>
      <c r="G156" s="572"/>
      <c r="H156" s="572"/>
      <c r="I156" s="572"/>
      <c r="J156" s="572"/>
      <c r="K156" s="572"/>
      <c r="L156" s="572"/>
      <c r="M156" s="572"/>
      <c r="N156" s="572"/>
      <c r="O156" s="572"/>
      <c r="P156" s="572"/>
      <c r="Q156" s="572"/>
      <c r="R156" s="572"/>
      <c r="S156" s="572"/>
      <c r="T156" s="572"/>
      <c r="U156" s="572"/>
      <c r="V156" s="572"/>
      <c r="W156" s="572"/>
      <c r="X156" s="572"/>
      <c r="Y156" s="572"/>
      <c r="Z156" s="572"/>
      <c r="AA156" s="572"/>
      <c r="AB156" s="572"/>
      <c r="AC156" s="572"/>
      <c r="AD156" s="572"/>
      <c r="AE156" s="572"/>
      <c r="AF156" s="572"/>
      <c r="AG156" s="572"/>
      <c r="AH156" s="572"/>
      <c r="AI156" s="572"/>
      <c r="AJ156" s="572"/>
      <c r="AK156" s="572"/>
      <c r="AL156" s="572"/>
      <c r="AM156" s="572"/>
      <c r="AN156" s="572"/>
      <c r="AO156" s="572"/>
      <c r="AP156" s="572"/>
      <c r="AQ156" s="572"/>
      <c r="AR156" s="572"/>
      <c r="AS156" s="572"/>
      <c r="AT156" s="572"/>
      <c r="AU156" s="572"/>
      <c r="AV156" s="572"/>
      <c r="AW156" s="572"/>
      <c r="AX156" s="572"/>
      <c r="AY156" s="572"/>
      <c r="AZ156" s="572"/>
      <c r="BA156" s="572"/>
      <c r="BB156" s="572"/>
      <c r="BC156" s="572"/>
      <c r="BD156" s="572"/>
      <c r="BE156" s="572"/>
      <c r="BF156" s="572"/>
      <c r="BG156" s="572"/>
      <c r="BH156" s="572"/>
      <c r="BI156" s="572"/>
      <c r="BJ156" s="572"/>
      <c r="BK156" s="572"/>
      <c r="BL156" s="572"/>
      <c r="BM156" s="572"/>
      <c r="BN156" s="572"/>
      <c r="BO156" s="572"/>
      <c r="BP156" s="572"/>
      <c r="BQ156" s="572"/>
      <c r="BR156" s="97"/>
    </row>
    <row r="157" spans="3:70" ht="14.25" customHeight="1">
      <c r="C157" s="156" t="s">
        <v>380</v>
      </c>
      <c r="E157" s="571"/>
      <c r="F157" s="572"/>
      <c r="G157" s="572"/>
      <c r="H157" s="572"/>
      <c r="I157" s="572"/>
      <c r="J157" s="572"/>
      <c r="K157" s="572"/>
      <c r="L157" s="572"/>
      <c r="M157" s="572"/>
      <c r="N157" s="572"/>
      <c r="O157" s="572"/>
      <c r="P157" s="572"/>
      <c r="Q157" s="572"/>
      <c r="R157" s="572"/>
      <c r="S157" s="572"/>
      <c r="T157" s="572"/>
      <c r="U157" s="572"/>
      <c r="V157" s="572"/>
      <c r="W157" s="572"/>
      <c r="X157" s="572"/>
      <c r="Y157" s="572"/>
      <c r="Z157" s="572"/>
      <c r="AA157" s="572"/>
      <c r="AB157" s="572"/>
      <c r="AC157" s="572"/>
      <c r="AD157" s="572"/>
      <c r="AE157" s="572"/>
      <c r="AF157" s="572"/>
      <c r="AG157" s="572"/>
      <c r="AH157" s="572"/>
      <c r="AI157" s="572"/>
      <c r="AJ157" s="572"/>
      <c r="AK157" s="572"/>
      <c r="AL157" s="572"/>
      <c r="AM157" s="572"/>
      <c r="AN157" s="572"/>
      <c r="AO157" s="572"/>
      <c r="AP157" s="572"/>
      <c r="AQ157" s="572"/>
      <c r="AR157" s="572"/>
      <c r="AS157" s="572"/>
      <c r="AT157" s="572"/>
      <c r="AU157" s="572"/>
      <c r="AV157" s="572"/>
      <c r="AW157" s="572"/>
      <c r="AX157" s="572"/>
      <c r="AY157" s="572"/>
      <c r="AZ157" s="572"/>
      <c r="BA157" s="572"/>
      <c r="BB157" s="572"/>
      <c r="BC157" s="572"/>
      <c r="BD157" s="572"/>
      <c r="BE157" s="572"/>
      <c r="BF157" s="572"/>
      <c r="BG157" s="572"/>
      <c r="BH157" s="572"/>
      <c r="BI157" s="572"/>
      <c r="BJ157" s="572"/>
      <c r="BK157" s="572"/>
      <c r="BL157" s="572"/>
      <c r="BM157" s="572"/>
      <c r="BN157" s="572"/>
      <c r="BO157" s="572"/>
      <c r="BP157" s="572"/>
      <c r="BQ157" s="572"/>
      <c r="BR157" s="97"/>
    </row>
    <row r="158" spans="3:70" ht="19.5" customHeight="1">
      <c r="C158" s="156" t="s">
        <v>381</v>
      </c>
      <c r="E158" s="571"/>
      <c r="F158" s="572"/>
      <c r="G158" s="572"/>
      <c r="H158" s="572"/>
      <c r="I158" s="572"/>
      <c r="J158" s="572"/>
      <c r="K158" s="572"/>
      <c r="L158" s="572"/>
      <c r="M158" s="572"/>
      <c r="N158" s="572"/>
      <c r="O158" s="572"/>
      <c r="P158" s="572"/>
      <c r="Q158" s="572"/>
      <c r="R158" s="572"/>
      <c r="S158" s="572"/>
      <c r="T158" s="572"/>
      <c r="U158" s="572"/>
      <c r="V158" s="572"/>
      <c r="W158" s="572"/>
      <c r="X158" s="572"/>
      <c r="Y158" s="572"/>
      <c r="Z158" s="572"/>
      <c r="AA158" s="572"/>
      <c r="AB158" s="572"/>
      <c r="AC158" s="572"/>
      <c r="AD158" s="572"/>
      <c r="AE158" s="572"/>
      <c r="AF158" s="572"/>
      <c r="AG158" s="572"/>
      <c r="AH158" s="572"/>
      <c r="AI158" s="572"/>
      <c r="AJ158" s="572"/>
      <c r="AK158" s="572"/>
      <c r="AL158" s="572"/>
      <c r="AM158" s="572"/>
      <c r="AN158" s="572"/>
      <c r="AO158" s="572"/>
      <c r="AP158" s="572"/>
      <c r="AQ158" s="572"/>
      <c r="AR158" s="572"/>
      <c r="AS158" s="572"/>
      <c r="AT158" s="572"/>
      <c r="AU158" s="572"/>
      <c r="AV158" s="572"/>
      <c r="AW158" s="572"/>
      <c r="AX158" s="572"/>
      <c r="AY158" s="572"/>
      <c r="AZ158" s="572"/>
      <c r="BA158" s="572"/>
      <c r="BB158" s="572"/>
      <c r="BC158" s="572"/>
      <c r="BD158" s="572"/>
      <c r="BE158" s="572"/>
      <c r="BF158" s="572"/>
      <c r="BG158" s="572"/>
      <c r="BH158" s="572"/>
      <c r="BI158" s="572"/>
      <c r="BJ158" s="572"/>
      <c r="BK158" s="572"/>
      <c r="BL158" s="572"/>
      <c r="BM158" s="572"/>
      <c r="BN158" s="572"/>
      <c r="BO158" s="572"/>
      <c r="BP158" s="572"/>
      <c r="BQ158" s="572"/>
      <c r="BR158" s="97"/>
    </row>
    <row r="159" spans="3:70" ht="12.75" customHeight="1">
      <c r="C159" s="156" t="s">
        <v>391</v>
      </c>
      <c r="E159" s="571"/>
      <c r="F159" s="572"/>
      <c r="G159" s="572"/>
      <c r="H159" s="572"/>
      <c r="I159" s="572"/>
      <c r="J159" s="572"/>
      <c r="K159" s="572"/>
      <c r="L159" s="572"/>
      <c r="M159" s="572"/>
      <c r="N159" s="572"/>
      <c r="O159" s="572"/>
      <c r="P159" s="572"/>
      <c r="Q159" s="572"/>
      <c r="R159" s="572"/>
      <c r="S159" s="572"/>
      <c r="T159" s="572"/>
      <c r="U159" s="572"/>
      <c r="V159" s="572"/>
      <c r="W159" s="572"/>
      <c r="X159" s="572"/>
      <c r="Y159" s="572"/>
      <c r="Z159" s="572"/>
      <c r="AA159" s="572"/>
      <c r="AB159" s="572"/>
      <c r="AC159" s="572"/>
      <c r="AD159" s="572"/>
      <c r="AE159" s="572"/>
      <c r="AF159" s="572"/>
      <c r="AG159" s="572"/>
      <c r="AH159" s="572"/>
      <c r="AI159" s="572"/>
      <c r="AJ159" s="572"/>
      <c r="AK159" s="572"/>
      <c r="AL159" s="572"/>
      <c r="AM159" s="572"/>
      <c r="AN159" s="572"/>
      <c r="AO159" s="572"/>
      <c r="AP159" s="572"/>
      <c r="AQ159" s="572"/>
      <c r="AR159" s="572"/>
      <c r="AS159" s="572"/>
      <c r="AT159" s="572"/>
      <c r="AU159" s="572"/>
      <c r="AV159" s="572"/>
      <c r="AW159" s="572"/>
      <c r="AX159" s="572"/>
      <c r="AY159" s="572"/>
      <c r="AZ159" s="572"/>
      <c r="BA159" s="572"/>
      <c r="BB159" s="572"/>
      <c r="BC159" s="572"/>
      <c r="BD159" s="572"/>
      <c r="BE159" s="572"/>
      <c r="BF159" s="572"/>
      <c r="BG159" s="572"/>
      <c r="BH159" s="572"/>
      <c r="BI159" s="572"/>
      <c r="BJ159" s="572"/>
      <c r="BK159" s="572"/>
      <c r="BL159" s="572"/>
      <c r="BM159" s="572"/>
      <c r="BN159" s="572"/>
      <c r="BO159" s="572"/>
      <c r="BP159" s="572"/>
      <c r="BQ159" s="572"/>
      <c r="BR159" s="97"/>
    </row>
    <row r="160" spans="3:70" ht="15.75" customHeight="1">
      <c r="C160" s="156" t="s">
        <v>392</v>
      </c>
      <c r="E160" s="571"/>
      <c r="F160" s="572"/>
      <c r="G160" s="572"/>
      <c r="H160" s="572"/>
      <c r="I160" s="572"/>
      <c r="J160" s="572"/>
      <c r="K160" s="572"/>
      <c r="L160" s="572"/>
      <c r="M160" s="572"/>
      <c r="N160" s="572"/>
      <c r="O160" s="572"/>
      <c r="P160" s="572"/>
      <c r="Q160" s="572"/>
      <c r="R160" s="572"/>
      <c r="S160" s="572"/>
      <c r="T160" s="572"/>
      <c r="U160" s="572"/>
      <c r="V160" s="572"/>
      <c r="W160" s="572"/>
      <c r="X160" s="572"/>
      <c r="Y160" s="572"/>
      <c r="Z160" s="572"/>
      <c r="AA160" s="572"/>
      <c r="AB160" s="572"/>
      <c r="AC160" s="572"/>
      <c r="AD160" s="572"/>
      <c r="AE160" s="572"/>
      <c r="AF160" s="572"/>
      <c r="AG160" s="572"/>
      <c r="AH160" s="572"/>
      <c r="AI160" s="572"/>
      <c r="AJ160" s="572"/>
      <c r="AK160" s="572"/>
      <c r="AL160" s="572"/>
      <c r="AM160" s="572"/>
      <c r="AN160" s="572"/>
      <c r="AO160" s="572"/>
      <c r="AP160" s="572"/>
      <c r="AQ160" s="572"/>
      <c r="AR160" s="572"/>
      <c r="AS160" s="572"/>
      <c r="AT160" s="572"/>
      <c r="AU160" s="572"/>
      <c r="AV160" s="572"/>
      <c r="AW160" s="572"/>
      <c r="AX160" s="572"/>
      <c r="AY160" s="572"/>
      <c r="AZ160" s="572"/>
      <c r="BA160" s="572"/>
      <c r="BB160" s="572"/>
      <c r="BC160" s="572"/>
      <c r="BD160" s="572"/>
      <c r="BE160" s="572"/>
      <c r="BF160" s="572"/>
      <c r="BG160" s="572"/>
      <c r="BH160" s="572"/>
      <c r="BI160" s="572"/>
      <c r="BJ160" s="572"/>
      <c r="BK160" s="572"/>
      <c r="BL160" s="572"/>
      <c r="BM160" s="572"/>
      <c r="BN160" s="572"/>
      <c r="BO160" s="572"/>
      <c r="BP160" s="572"/>
      <c r="BQ160" s="572"/>
      <c r="BR160" s="97"/>
    </row>
    <row r="161" spans="3:70" ht="15.75" customHeight="1">
      <c r="C161" s="156" t="s">
        <v>379</v>
      </c>
      <c r="E161" s="571"/>
      <c r="F161" s="572"/>
      <c r="G161" s="572"/>
      <c r="H161" s="572"/>
      <c r="I161" s="572"/>
      <c r="J161" s="572"/>
      <c r="K161" s="572"/>
      <c r="L161" s="572"/>
      <c r="M161" s="572"/>
      <c r="N161" s="572"/>
      <c r="O161" s="572"/>
      <c r="P161" s="572"/>
      <c r="Q161" s="572"/>
      <c r="R161" s="572"/>
      <c r="S161" s="572"/>
      <c r="T161" s="572"/>
      <c r="U161" s="572"/>
      <c r="V161" s="572"/>
      <c r="W161" s="572"/>
      <c r="X161" s="572"/>
      <c r="Y161" s="572"/>
      <c r="Z161" s="572"/>
      <c r="AA161" s="572"/>
      <c r="AB161" s="572"/>
      <c r="AC161" s="572"/>
      <c r="AD161" s="572"/>
      <c r="AE161" s="572"/>
      <c r="AF161" s="572"/>
      <c r="AG161" s="572"/>
      <c r="AH161" s="572"/>
      <c r="AI161" s="572"/>
      <c r="AJ161" s="572"/>
      <c r="AK161" s="572"/>
      <c r="AL161" s="572"/>
      <c r="AM161" s="572"/>
      <c r="AN161" s="572"/>
      <c r="AO161" s="572"/>
      <c r="AP161" s="572"/>
      <c r="AQ161" s="572"/>
      <c r="AR161" s="572"/>
      <c r="AS161" s="572"/>
      <c r="AT161" s="572"/>
      <c r="AU161" s="572"/>
      <c r="AV161" s="572"/>
      <c r="AW161" s="572"/>
      <c r="AX161" s="572"/>
      <c r="AY161" s="572"/>
      <c r="AZ161" s="572"/>
      <c r="BA161" s="572"/>
      <c r="BB161" s="572"/>
      <c r="BC161" s="572"/>
      <c r="BD161" s="572"/>
      <c r="BE161" s="572"/>
      <c r="BF161" s="572"/>
      <c r="BG161" s="572"/>
      <c r="BH161" s="572"/>
      <c r="BI161" s="572"/>
      <c r="BJ161" s="572"/>
      <c r="BK161" s="572"/>
      <c r="BL161" s="572"/>
      <c r="BM161" s="572"/>
      <c r="BN161" s="572"/>
      <c r="BO161" s="572"/>
      <c r="BP161" s="572"/>
      <c r="BQ161" s="572"/>
      <c r="BR161" s="97"/>
    </row>
    <row r="162" spans="3:70" ht="20.25" customHeight="1">
      <c r="C162" s="156" t="s">
        <v>393</v>
      </c>
      <c r="E162" s="571"/>
      <c r="F162" s="572"/>
      <c r="G162" s="572"/>
      <c r="H162" s="572"/>
      <c r="I162" s="572"/>
      <c r="J162" s="572"/>
      <c r="K162" s="572"/>
      <c r="L162" s="572"/>
      <c r="M162" s="572"/>
      <c r="N162" s="572"/>
      <c r="O162" s="572"/>
      <c r="P162" s="572"/>
      <c r="Q162" s="572"/>
      <c r="R162" s="572"/>
      <c r="S162" s="572"/>
      <c r="T162" s="572"/>
      <c r="U162" s="572"/>
      <c r="V162" s="572"/>
      <c r="W162" s="572"/>
      <c r="X162" s="572"/>
      <c r="Y162" s="572"/>
      <c r="Z162" s="572"/>
      <c r="AA162" s="572"/>
      <c r="AB162" s="572"/>
      <c r="AC162" s="572"/>
      <c r="AD162" s="572"/>
      <c r="AE162" s="572"/>
      <c r="AF162" s="572"/>
      <c r="AG162" s="572"/>
      <c r="AH162" s="572"/>
      <c r="AI162" s="572"/>
      <c r="AJ162" s="572"/>
      <c r="AK162" s="572"/>
      <c r="AL162" s="572"/>
      <c r="AM162" s="572"/>
      <c r="AN162" s="572"/>
      <c r="AO162" s="572"/>
      <c r="AP162" s="572"/>
      <c r="AQ162" s="572"/>
      <c r="AR162" s="572"/>
      <c r="AS162" s="572"/>
      <c r="AT162" s="572"/>
      <c r="AU162" s="572"/>
      <c r="AV162" s="572"/>
      <c r="AW162" s="572"/>
      <c r="AX162" s="572"/>
      <c r="AY162" s="572"/>
      <c r="AZ162" s="572"/>
      <c r="BA162" s="572"/>
      <c r="BB162" s="572"/>
      <c r="BC162" s="572"/>
      <c r="BD162" s="572"/>
      <c r="BE162" s="572"/>
      <c r="BF162" s="572"/>
      <c r="BG162" s="572"/>
      <c r="BH162" s="572"/>
      <c r="BI162" s="572"/>
      <c r="BJ162" s="572"/>
      <c r="BK162" s="572"/>
      <c r="BL162" s="572"/>
      <c r="BM162" s="572"/>
      <c r="BN162" s="572"/>
      <c r="BO162" s="572"/>
      <c r="BP162" s="572"/>
      <c r="BQ162" s="572"/>
      <c r="BR162" s="97"/>
    </row>
    <row r="163" spans="3:70" ht="13.5" customHeight="1">
      <c r="C163" s="156" t="s">
        <v>384</v>
      </c>
      <c r="E163" s="571"/>
      <c r="F163" s="572"/>
      <c r="G163" s="572"/>
      <c r="H163" s="572"/>
      <c r="I163" s="572"/>
      <c r="J163" s="572"/>
      <c r="K163" s="572"/>
      <c r="L163" s="572"/>
      <c r="M163" s="572"/>
      <c r="N163" s="572"/>
      <c r="O163" s="572"/>
      <c r="P163" s="572"/>
      <c r="Q163" s="572"/>
      <c r="R163" s="572"/>
      <c r="S163" s="572"/>
      <c r="T163" s="572"/>
      <c r="U163" s="572"/>
      <c r="V163" s="572"/>
      <c r="W163" s="572"/>
      <c r="X163" s="572"/>
      <c r="Y163" s="572"/>
      <c r="Z163" s="572"/>
      <c r="AA163" s="572"/>
      <c r="AB163" s="572"/>
      <c r="AC163" s="572"/>
      <c r="AD163" s="572"/>
      <c r="AE163" s="572"/>
      <c r="AF163" s="572"/>
      <c r="AG163" s="572"/>
      <c r="AH163" s="572"/>
      <c r="AI163" s="572"/>
      <c r="AJ163" s="572"/>
      <c r="AK163" s="572"/>
      <c r="AL163" s="572"/>
      <c r="AM163" s="572"/>
      <c r="AN163" s="572"/>
      <c r="AO163" s="572"/>
      <c r="AP163" s="572"/>
      <c r="AQ163" s="572"/>
      <c r="AR163" s="572"/>
      <c r="AS163" s="572"/>
      <c r="AT163" s="572"/>
      <c r="AU163" s="572"/>
      <c r="AV163" s="572"/>
      <c r="AW163" s="572"/>
      <c r="AX163" s="572"/>
      <c r="AY163" s="572"/>
      <c r="AZ163" s="572"/>
      <c r="BA163" s="572"/>
      <c r="BB163" s="572"/>
      <c r="BC163" s="572"/>
      <c r="BD163" s="572"/>
      <c r="BE163" s="572"/>
      <c r="BF163" s="572"/>
      <c r="BG163" s="572"/>
      <c r="BH163" s="572"/>
      <c r="BI163" s="572"/>
      <c r="BJ163" s="572"/>
      <c r="BK163" s="572"/>
      <c r="BL163" s="572"/>
      <c r="BM163" s="572"/>
      <c r="BN163" s="572"/>
      <c r="BO163" s="572"/>
      <c r="BP163" s="572"/>
      <c r="BQ163" s="572"/>
      <c r="BR163" s="97"/>
    </row>
    <row r="164" spans="3:70" ht="15.75" customHeight="1">
      <c r="C164" s="156" t="s">
        <v>383</v>
      </c>
      <c r="E164" s="571"/>
      <c r="F164" s="572"/>
      <c r="G164" s="572"/>
      <c r="H164" s="572"/>
      <c r="I164" s="572"/>
      <c r="J164" s="572"/>
      <c r="K164" s="572"/>
      <c r="L164" s="572"/>
      <c r="M164" s="572"/>
      <c r="N164" s="572"/>
      <c r="O164" s="572"/>
      <c r="P164" s="572"/>
      <c r="Q164" s="572"/>
      <c r="R164" s="572"/>
      <c r="S164" s="572"/>
      <c r="T164" s="572"/>
      <c r="U164" s="572"/>
      <c r="V164" s="572"/>
      <c r="W164" s="572"/>
      <c r="X164" s="572"/>
      <c r="Y164" s="572"/>
      <c r="Z164" s="572"/>
      <c r="AA164" s="572"/>
      <c r="AB164" s="572"/>
      <c r="AC164" s="572"/>
      <c r="AD164" s="572"/>
      <c r="AE164" s="572"/>
      <c r="AF164" s="572"/>
      <c r="AG164" s="572"/>
      <c r="AH164" s="572"/>
      <c r="AI164" s="572"/>
      <c r="AJ164" s="572"/>
      <c r="AK164" s="572"/>
      <c r="AL164" s="572"/>
      <c r="AM164" s="572"/>
      <c r="AN164" s="572"/>
      <c r="AO164" s="572"/>
      <c r="AP164" s="572"/>
      <c r="AQ164" s="572"/>
      <c r="AR164" s="572"/>
      <c r="AS164" s="572"/>
      <c r="AT164" s="572"/>
      <c r="AU164" s="572"/>
      <c r="AV164" s="572"/>
      <c r="AW164" s="572"/>
      <c r="AX164" s="572"/>
      <c r="AY164" s="572"/>
      <c r="AZ164" s="572"/>
      <c r="BA164" s="572"/>
      <c r="BB164" s="572"/>
      <c r="BC164" s="572"/>
      <c r="BD164" s="572"/>
      <c r="BE164" s="572"/>
      <c r="BF164" s="572"/>
      <c r="BG164" s="572"/>
      <c r="BH164" s="572"/>
      <c r="BI164" s="572"/>
      <c r="BJ164" s="572"/>
      <c r="BK164" s="572"/>
      <c r="BL164" s="572"/>
      <c r="BM164" s="572"/>
      <c r="BN164" s="572"/>
      <c r="BO164" s="572"/>
      <c r="BP164" s="572"/>
      <c r="BQ164" s="572"/>
      <c r="BR164" s="97"/>
    </row>
    <row r="165" spans="3:70" ht="15.75" customHeight="1">
      <c r="C165" s="156" t="s">
        <v>394</v>
      </c>
      <c r="E165" s="571"/>
      <c r="F165" s="572"/>
      <c r="G165" s="572"/>
      <c r="H165" s="572"/>
      <c r="I165" s="572"/>
      <c r="J165" s="572"/>
      <c r="K165" s="572"/>
      <c r="L165" s="572"/>
      <c r="M165" s="572"/>
      <c r="N165" s="572"/>
      <c r="O165" s="572"/>
      <c r="P165" s="572"/>
      <c r="Q165" s="572"/>
      <c r="R165" s="572"/>
      <c r="S165" s="572"/>
      <c r="T165" s="572"/>
      <c r="U165" s="572"/>
      <c r="V165" s="572"/>
      <c r="W165" s="572"/>
      <c r="X165" s="572"/>
      <c r="Y165" s="572"/>
      <c r="Z165" s="572"/>
      <c r="AA165" s="572"/>
      <c r="AB165" s="572"/>
      <c r="AC165" s="572"/>
      <c r="AD165" s="572"/>
      <c r="AE165" s="572"/>
      <c r="AF165" s="572"/>
      <c r="AG165" s="572"/>
      <c r="AH165" s="572"/>
      <c r="AI165" s="572"/>
      <c r="AJ165" s="572"/>
      <c r="AK165" s="572"/>
      <c r="AL165" s="572"/>
      <c r="AM165" s="572"/>
      <c r="AN165" s="572"/>
      <c r="AO165" s="572"/>
      <c r="AP165" s="572"/>
      <c r="AQ165" s="572"/>
      <c r="AR165" s="572"/>
      <c r="AS165" s="572"/>
      <c r="AT165" s="572"/>
      <c r="AU165" s="572"/>
      <c r="AV165" s="572"/>
      <c r="AW165" s="572"/>
      <c r="AX165" s="572"/>
      <c r="AY165" s="572"/>
      <c r="AZ165" s="572"/>
      <c r="BA165" s="572"/>
      <c r="BB165" s="572"/>
      <c r="BC165" s="572"/>
      <c r="BD165" s="572"/>
      <c r="BE165" s="572"/>
      <c r="BF165" s="572"/>
      <c r="BG165" s="572"/>
      <c r="BH165" s="572"/>
      <c r="BI165" s="572"/>
      <c r="BJ165" s="572"/>
      <c r="BK165" s="572"/>
      <c r="BL165" s="572"/>
      <c r="BM165" s="572"/>
      <c r="BN165" s="572"/>
      <c r="BO165" s="572"/>
      <c r="BP165" s="572"/>
      <c r="BQ165" s="572"/>
      <c r="BR165" s="97"/>
    </row>
    <row r="166" spans="3:70" ht="15.75" customHeight="1">
      <c r="C166" s="156" t="s">
        <v>386</v>
      </c>
      <c r="E166" s="571"/>
      <c r="F166" s="572"/>
      <c r="G166" s="572"/>
      <c r="H166" s="572"/>
      <c r="I166" s="572"/>
      <c r="J166" s="572"/>
      <c r="K166" s="572"/>
      <c r="L166" s="572"/>
      <c r="M166" s="572"/>
      <c r="N166" s="572"/>
      <c r="O166" s="572"/>
      <c r="P166" s="572"/>
      <c r="Q166" s="572"/>
      <c r="R166" s="572"/>
      <c r="S166" s="572"/>
      <c r="T166" s="572"/>
      <c r="U166" s="572"/>
      <c r="V166" s="572"/>
      <c r="W166" s="572"/>
      <c r="X166" s="572"/>
      <c r="Y166" s="572"/>
      <c r="Z166" s="572"/>
      <c r="AA166" s="572"/>
      <c r="AB166" s="572"/>
      <c r="AC166" s="572"/>
      <c r="AD166" s="572"/>
      <c r="AE166" s="572"/>
      <c r="AF166" s="572"/>
      <c r="AG166" s="572"/>
      <c r="AH166" s="572"/>
      <c r="AI166" s="572"/>
      <c r="AJ166" s="572"/>
      <c r="AK166" s="572"/>
      <c r="AL166" s="572"/>
      <c r="AM166" s="572"/>
      <c r="AN166" s="572"/>
      <c r="AO166" s="572"/>
      <c r="AP166" s="572"/>
      <c r="AQ166" s="572"/>
      <c r="AR166" s="572"/>
      <c r="AS166" s="572"/>
      <c r="AT166" s="572"/>
      <c r="AU166" s="572"/>
      <c r="AV166" s="572"/>
      <c r="AW166" s="572"/>
      <c r="AX166" s="572"/>
      <c r="AY166" s="572"/>
      <c r="AZ166" s="572"/>
      <c r="BA166" s="572"/>
      <c r="BB166" s="572"/>
      <c r="BC166" s="572"/>
      <c r="BD166" s="572"/>
      <c r="BE166" s="572"/>
      <c r="BF166" s="572"/>
      <c r="BG166" s="572"/>
      <c r="BH166" s="572"/>
      <c r="BI166" s="572"/>
      <c r="BJ166" s="572"/>
      <c r="BK166" s="572"/>
      <c r="BL166" s="572"/>
      <c r="BM166" s="572"/>
      <c r="BN166" s="572"/>
      <c r="BO166" s="572"/>
      <c r="BP166" s="572"/>
      <c r="BQ166" s="572"/>
      <c r="BR166" s="97"/>
    </row>
    <row r="167" spans="3:70" ht="15.75" customHeight="1">
      <c r="C167" s="156" t="s">
        <v>385</v>
      </c>
      <c r="E167" s="571"/>
      <c r="F167" s="572"/>
      <c r="G167" s="572"/>
      <c r="H167" s="572"/>
      <c r="I167" s="572"/>
      <c r="J167" s="572"/>
      <c r="K167" s="572"/>
      <c r="L167" s="572"/>
      <c r="M167" s="572"/>
      <c r="N167" s="572"/>
      <c r="O167" s="572"/>
      <c r="P167" s="572"/>
      <c r="Q167" s="572"/>
      <c r="R167" s="572"/>
      <c r="S167" s="572"/>
      <c r="T167" s="572"/>
      <c r="U167" s="572"/>
      <c r="V167" s="572"/>
      <c r="W167" s="572"/>
      <c r="X167" s="572"/>
      <c r="Y167" s="572"/>
      <c r="Z167" s="572"/>
      <c r="AA167" s="572"/>
      <c r="AB167" s="572"/>
      <c r="AC167" s="572"/>
      <c r="AD167" s="572"/>
      <c r="AE167" s="572"/>
      <c r="AF167" s="572"/>
      <c r="AG167" s="572"/>
      <c r="AH167" s="572"/>
      <c r="AI167" s="572"/>
      <c r="AJ167" s="572"/>
      <c r="AK167" s="572"/>
      <c r="AL167" s="572"/>
      <c r="AM167" s="572"/>
      <c r="AN167" s="572"/>
      <c r="AO167" s="572"/>
      <c r="AP167" s="572"/>
      <c r="AQ167" s="572"/>
      <c r="AR167" s="572"/>
      <c r="AS167" s="572"/>
      <c r="AT167" s="572"/>
      <c r="AU167" s="572"/>
      <c r="AV167" s="572"/>
      <c r="AW167" s="572"/>
      <c r="AX167" s="572"/>
      <c r="AY167" s="572"/>
      <c r="AZ167" s="572"/>
      <c r="BA167" s="572"/>
      <c r="BB167" s="572"/>
      <c r="BC167" s="572"/>
      <c r="BD167" s="572"/>
      <c r="BE167" s="572"/>
      <c r="BF167" s="572"/>
      <c r="BG167" s="572"/>
      <c r="BH167" s="572"/>
      <c r="BI167" s="572"/>
      <c r="BJ167" s="572"/>
      <c r="BK167" s="572"/>
      <c r="BL167" s="572"/>
      <c r="BM167" s="572"/>
      <c r="BN167" s="572"/>
      <c r="BO167" s="572"/>
      <c r="BP167" s="572"/>
      <c r="BQ167" s="572"/>
      <c r="BR167" s="97"/>
    </row>
    <row r="168" spans="3:70" ht="15.75" customHeight="1">
      <c r="C168" s="156" t="s">
        <v>387</v>
      </c>
      <c r="E168" s="571"/>
      <c r="F168" s="572"/>
      <c r="G168" s="572"/>
      <c r="H168" s="572"/>
      <c r="I168" s="572"/>
      <c r="J168" s="572"/>
      <c r="K168" s="572"/>
      <c r="L168" s="572"/>
      <c r="M168" s="572"/>
      <c r="N168" s="572"/>
      <c r="O168" s="572"/>
      <c r="P168" s="572"/>
      <c r="Q168" s="572"/>
      <c r="R168" s="572"/>
      <c r="S168" s="572"/>
      <c r="T168" s="572"/>
      <c r="U168" s="572"/>
      <c r="V168" s="572"/>
      <c r="W168" s="572"/>
      <c r="X168" s="572"/>
      <c r="Y168" s="572"/>
      <c r="Z168" s="572"/>
      <c r="AA168" s="572"/>
      <c r="AB168" s="572"/>
      <c r="AC168" s="572"/>
      <c r="AD168" s="572"/>
      <c r="AE168" s="572"/>
      <c r="AF168" s="572"/>
      <c r="AG168" s="572"/>
      <c r="AH168" s="572"/>
      <c r="AI168" s="572"/>
      <c r="AJ168" s="572"/>
      <c r="AK168" s="572"/>
      <c r="AL168" s="572"/>
      <c r="AM168" s="572"/>
      <c r="AN168" s="572"/>
      <c r="AO168" s="572"/>
      <c r="AP168" s="572"/>
      <c r="AQ168" s="572"/>
      <c r="AR168" s="572"/>
      <c r="AS168" s="572"/>
      <c r="AT168" s="572"/>
      <c r="AU168" s="572"/>
      <c r="AV168" s="572"/>
      <c r="AW168" s="572"/>
      <c r="AX168" s="572"/>
      <c r="AY168" s="572"/>
      <c r="AZ168" s="572"/>
      <c r="BA168" s="572"/>
      <c r="BB168" s="572"/>
      <c r="BC168" s="572"/>
      <c r="BD168" s="572"/>
      <c r="BE168" s="572"/>
      <c r="BF168" s="572"/>
      <c r="BG168" s="572"/>
      <c r="BH168" s="572"/>
      <c r="BI168" s="572"/>
      <c r="BJ168" s="572"/>
      <c r="BK168" s="572"/>
      <c r="BL168" s="572"/>
      <c r="BM168" s="572"/>
      <c r="BN168" s="572"/>
      <c r="BO168" s="572"/>
      <c r="BP168" s="572"/>
      <c r="BQ168" s="572"/>
      <c r="BR168" s="97"/>
    </row>
    <row r="169" spans="5:70" ht="15.75" customHeight="1">
      <c r="E169" s="155"/>
      <c r="F169" s="155"/>
      <c r="G169" s="155"/>
      <c r="H169" s="155"/>
      <c r="I169" s="155"/>
      <c r="J169" s="155"/>
      <c r="BR169" s="97"/>
    </row>
    <row r="170" spans="2:70" ht="30">
      <c r="B170" s="142">
        <v>15</v>
      </c>
      <c r="C170" s="188" t="s">
        <v>395</v>
      </c>
      <c r="D170" s="178" t="s">
        <v>259</v>
      </c>
      <c r="E170" s="185">
        <v>75</v>
      </c>
      <c r="F170" s="189">
        <v>0</v>
      </c>
      <c r="G170" s="189">
        <v>0</v>
      </c>
      <c r="H170" s="189">
        <v>0</v>
      </c>
      <c r="I170" s="189">
        <v>0</v>
      </c>
      <c r="J170" s="189">
        <v>0</v>
      </c>
      <c r="K170" s="189">
        <v>0</v>
      </c>
      <c r="L170" s="189">
        <v>0</v>
      </c>
      <c r="M170" s="189">
        <v>0</v>
      </c>
      <c r="N170" s="189">
        <v>0</v>
      </c>
      <c r="O170" s="189">
        <v>0</v>
      </c>
      <c r="P170" s="189">
        <v>0</v>
      </c>
      <c r="Q170" s="189">
        <v>0</v>
      </c>
      <c r="R170" s="189">
        <v>0</v>
      </c>
      <c r="S170" s="189">
        <v>0</v>
      </c>
      <c r="T170" s="189">
        <v>0</v>
      </c>
      <c r="U170" s="189">
        <v>0</v>
      </c>
      <c r="V170" s="189">
        <v>0</v>
      </c>
      <c r="W170" s="189">
        <v>0</v>
      </c>
      <c r="X170" s="189">
        <v>0</v>
      </c>
      <c r="Y170" s="189">
        <v>0</v>
      </c>
      <c r="Z170" s="189">
        <v>0</v>
      </c>
      <c r="AA170" s="189">
        <v>0</v>
      </c>
      <c r="AB170" s="189">
        <v>0</v>
      </c>
      <c r="AC170" s="189">
        <v>0</v>
      </c>
      <c r="AD170" s="189">
        <v>0</v>
      </c>
      <c r="AE170" s="189">
        <v>0</v>
      </c>
      <c r="AF170" s="189"/>
      <c r="AG170" s="189"/>
      <c r="AH170" s="189"/>
      <c r="AI170" s="189"/>
      <c r="AJ170" s="190"/>
      <c r="AK170" s="190"/>
      <c r="AL170" s="190"/>
      <c r="AM170" s="190"/>
      <c r="AN170" s="190"/>
      <c r="AO170" s="190"/>
      <c r="AP170" s="190"/>
      <c r="AQ170" s="190"/>
      <c r="AR170" s="190"/>
      <c r="AS170" s="190"/>
      <c r="AT170" s="190"/>
      <c r="AU170" s="190"/>
      <c r="AV170" s="190"/>
      <c r="AW170" s="190"/>
      <c r="AX170" s="190"/>
      <c r="AY170" s="190"/>
      <c r="AZ170" s="190"/>
      <c r="BA170" s="190"/>
      <c r="BB170" s="190"/>
      <c r="BC170" s="190"/>
      <c r="BD170" s="190"/>
      <c r="BE170" s="190"/>
      <c r="BF170" s="190"/>
      <c r="BG170" s="190"/>
      <c r="BH170" s="190"/>
      <c r="BI170" s="190"/>
      <c r="BJ170" s="190"/>
      <c r="BK170" s="190"/>
      <c r="BL170" s="190"/>
      <c r="BM170" s="190"/>
      <c r="BN170" s="190"/>
      <c r="BO170" s="190"/>
      <c r="BP170" s="190"/>
      <c r="BQ170" s="190"/>
      <c r="BR170" s="97"/>
    </row>
    <row r="171" spans="2:70" ht="15">
      <c r="B171" s="168"/>
      <c r="C171" s="169"/>
      <c r="D171" s="170"/>
      <c r="E171" s="185"/>
      <c r="F171" s="155"/>
      <c r="G171" s="155"/>
      <c r="H171" s="155"/>
      <c r="I171" s="155"/>
      <c r="J171" s="155"/>
      <c r="BR171" s="97"/>
    </row>
    <row r="172" spans="2:70" ht="15.75">
      <c r="B172" s="142">
        <v>16</v>
      </c>
      <c r="C172" s="143" t="s">
        <v>396</v>
      </c>
      <c r="D172" s="178" t="s">
        <v>259</v>
      </c>
      <c r="E172" s="185">
        <v>1.2</v>
      </c>
      <c r="F172" s="189">
        <v>0</v>
      </c>
      <c r="G172" s="189">
        <v>0</v>
      </c>
      <c r="H172" s="189">
        <v>0</v>
      </c>
      <c r="I172" s="189">
        <v>0</v>
      </c>
      <c r="J172" s="189">
        <v>0</v>
      </c>
      <c r="K172" s="189">
        <v>0</v>
      </c>
      <c r="L172" s="189">
        <v>0</v>
      </c>
      <c r="M172" s="189">
        <v>0</v>
      </c>
      <c r="N172" s="189">
        <v>0</v>
      </c>
      <c r="O172" s="189">
        <v>0</v>
      </c>
      <c r="P172" s="189">
        <v>0</v>
      </c>
      <c r="Q172" s="189">
        <v>0</v>
      </c>
      <c r="R172" s="189">
        <v>0</v>
      </c>
      <c r="S172" s="189">
        <v>0</v>
      </c>
      <c r="T172" s="189">
        <v>0</v>
      </c>
      <c r="U172" s="189">
        <v>0</v>
      </c>
      <c r="V172" s="189">
        <v>0</v>
      </c>
      <c r="W172" s="189">
        <v>0</v>
      </c>
      <c r="X172" s="189">
        <v>0</v>
      </c>
      <c r="Y172" s="189">
        <v>0</v>
      </c>
      <c r="Z172" s="189">
        <v>0</v>
      </c>
      <c r="AA172" s="189">
        <v>0</v>
      </c>
      <c r="AB172" s="189">
        <v>0</v>
      </c>
      <c r="AC172" s="189">
        <v>0</v>
      </c>
      <c r="AD172" s="189">
        <v>0</v>
      </c>
      <c r="AE172" s="189">
        <v>0</v>
      </c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97"/>
    </row>
    <row r="173" spans="2:70" ht="15">
      <c r="B173" s="168"/>
      <c r="C173" s="169"/>
      <c r="D173" s="170"/>
      <c r="E173" s="185"/>
      <c r="F173" s="155"/>
      <c r="G173" s="155"/>
      <c r="H173" s="155"/>
      <c r="I173" s="155"/>
      <c r="J173" s="155"/>
      <c r="Y173" s="176"/>
      <c r="Z173" s="176"/>
      <c r="AA173" s="176"/>
      <c r="AB173" s="176"/>
      <c r="AC173" s="176"/>
      <c r="AD173" s="176"/>
      <c r="AE173" s="176"/>
      <c r="BR173" s="97"/>
    </row>
    <row r="174" spans="2:70" ht="15.75">
      <c r="B174" s="142">
        <v>17</v>
      </c>
      <c r="C174" s="143" t="s">
        <v>397</v>
      </c>
      <c r="D174" s="178" t="s">
        <v>259</v>
      </c>
      <c r="E174" s="185">
        <v>1</v>
      </c>
      <c r="F174" s="189">
        <v>0</v>
      </c>
      <c r="G174" s="189">
        <v>0</v>
      </c>
      <c r="H174" s="189">
        <v>0</v>
      </c>
      <c r="I174" s="189">
        <v>0</v>
      </c>
      <c r="J174" s="189">
        <v>0</v>
      </c>
      <c r="K174" s="189">
        <v>0</v>
      </c>
      <c r="L174" s="189">
        <v>0</v>
      </c>
      <c r="M174" s="189">
        <v>0</v>
      </c>
      <c r="N174" s="189">
        <v>0</v>
      </c>
      <c r="O174" s="189">
        <v>0</v>
      </c>
      <c r="P174" s="189">
        <v>0</v>
      </c>
      <c r="Q174" s="189">
        <v>0</v>
      </c>
      <c r="R174" s="189">
        <v>0</v>
      </c>
      <c r="S174" s="189">
        <v>0</v>
      </c>
      <c r="T174" s="189">
        <v>0</v>
      </c>
      <c r="U174" s="189">
        <v>0</v>
      </c>
      <c r="V174" s="189">
        <v>0</v>
      </c>
      <c r="W174" s="189">
        <v>0</v>
      </c>
      <c r="X174" s="189">
        <v>0</v>
      </c>
      <c r="Y174" s="189">
        <v>0</v>
      </c>
      <c r="Z174" s="189">
        <v>0</v>
      </c>
      <c r="AA174" s="189">
        <v>0</v>
      </c>
      <c r="AB174" s="189">
        <v>0</v>
      </c>
      <c r="AC174" s="189">
        <v>0</v>
      </c>
      <c r="AD174" s="189">
        <v>0</v>
      </c>
      <c r="AE174" s="189">
        <v>0</v>
      </c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97"/>
    </row>
    <row r="175" spans="2:70" ht="15">
      <c r="B175" s="168"/>
      <c r="C175" s="169"/>
      <c r="D175" s="170"/>
      <c r="E175" s="185"/>
      <c r="F175" s="155"/>
      <c r="G175" s="155"/>
      <c r="H175" s="155"/>
      <c r="I175" s="155"/>
      <c r="J175" s="155"/>
      <c r="K175" s="155"/>
      <c r="BR175" s="97"/>
    </row>
    <row r="176" spans="2:70" ht="15.75">
      <c r="B176" s="142">
        <v>18</v>
      </c>
      <c r="C176" s="143" t="s">
        <v>398</v>
      </c>
      <c r="D176" s="183"/>
      <c r="E176" s="185"/>
      <c r="F176" s="183"/>
      <c r="G176" s="183"/>
      <c r="H176" s="183"/>
      <c r="I176" s="183"/>
      <c r="J176" s="183"/>
      <c r="K176" s="183"/>
      <c r="L176" s="184"/>
      <c r="M176" s="184"/>
      <c r="N176" s="184"/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  <c r="Y176" s="184"/>
      <c r="Z176" s="184"/>
      <c r="AA176" s="184"/>
      <c r="AB176" s="184"/>
      <c r="AC176" s="184"/>
      <c r="AD176" s="184"/>
      <c r="AE176" s="184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97"/>
    </row>
    <row r="177" spans="2:70" ht="15">
      <c r="B177" s="152" t="s">
        <v>257</v>
      </c>
      <c r="C177" s="147" t="s">
        <v>399</v>
      </c>
      <c r="D177" s="178" t="s">
        <v>259</v>
      </c>
      <c r="E177" s="185">
        <v>2</v>
      </c>
      <c r="F177" s="159">
        <v>0</v>
      </c>
      <c r="G177" s="159">
        <v>0</v>
      </c>
      <c r="H177" s="159">
        <v>0</v>
      </c>
      <c r="I177" s="159">
        <v>0</v>
      </c>
      <c r="J177" s="159">
        <v>0</v>
      </c>
      <c r="K177" s="159">
        <v>0</v>
      </c>
      <c r="L177" s="159">
        <v>0</v>
      </c>
      <c r="M177" s="159">
        <v>0</v>
      </c>
      <c r="N177" s="159">
        <v>0</v>
      </c>
      <c r="O177" s="159">
        <v>0</v>
      </c>
      <c r="P177" s="159">
        <v>0</v>
      </c>
      <c r="Q177" s="159">
        <v>0</v>
      </c>
      <c r="R177" s="159">
        <v>0</v>
      </c>
      <c r="S177" s="159">
        <v>0</v>
      </c>
      <c r="T177" s="159">
        <v>0</v>
      </c>
      <c r="U177" s="159">
        <v>0</v>
      </c>
      <c r="V177" s="159">
        <v>0</v>
      </c>
      <c r="W177" s="159">
        <v>0</v>
      </c>
      <c r="X177" s="159">
        <v>0</v>
      </c>
      <c r="Y177" s="159">
        <v>0</v>
      </c>
      <c r="Z177" s="159">
        <v>0</v>
      </c>
      <c r="AA177" s="159">
        <v>0</v>
      </c>
      <c r="AB177" s="159">
        <v>0</v>
      </c>
      <c r="AC177" s="159">
        <v>0</v>
      </c>
      <c r="AD177" s="159">
        <v>0</v>
      </c>
      <c r="AE177" s="159">
        <v>0</v>
      </c>
      <c r="BR177" s="97"/>
    </row>
    <row r="178" spans="2:70" ht="25.5">
      <c r="B178" s="152" t="s">
        <v>260</v>
      </c>
      <c r="C178" s="147" t="s">
        <v>400</v>
      </c>
      <c r="D178" s="178" t="s">
        <v>259</v>
      </c>
      <c r="E178" s="185">
        <v>70</v>
      </c>
      <c r="F178" s="159">
        <v>0</v>
      </c>
      <c r="G178" s="159">
        <v>0</v>
      </c>
      <c r="H178" s="159">
        <v>0</v>
      </c>
      <c r="I178" s="159">
        <v>0</v>
      </c>
      <c r="J178" s="159">
        <v>0</v>
      </c>
      <c r="K178" s="159">
        <v>0</v>
      </c>
      <c r="L178" s="159">
        <v>0</v>
      </c>
      <c r="M178" s="159">
        <v>0</v>
      </c>
      <c r="N178" s="159">
        <v>0</v>
      </c>
      <c r="O178" s="159">
        <v>0</v>
      </c>
      <c r="P178" s="159">
        <v>0</v>
      </c>
      <c r="Q178" s="159">
        <v>0</v>
      </c>
      <c r="R178" s="159">
        <v>0</v>
      </c>
      <c r="S178" s="159">
        <v>0</v>
      </c>
      <c r="T178" s="159">
        <v>0</v>
      </c>
      <c r="U178" s="159">
        <v>0</v>
      </c>
      <c r="V178" s="159">
        <v>0</v>
      </c>
      <c r="W178" s="159">
        <v>0</v>
      </c>
      <c r="X178" s="159">
        <v>0</v>
      </c>
      <c r="Y178" s="159">
        <v>0</v>
      </c>
      <c r="Z178" s="159">
        <v>0</v>
      </c>
      <c r="AA178" s="159">
        <v>0</v>
      </c>
      <c r="AB178" s="159">
        <v>0</v>
      </c>
      <c r="AC178" s="159">
        <v>0</v>
      </c>
      <c r="AD178" s="159">
        <v>0</v>
      </c>
      <c r="AE178" s="159">
        <v>0</v>
      </c>
      <c r="BR178" s="97"/>
    </row>
    <row r="179" spans="2:70" ht="15">
      <c r="B179" s="152" t="s">
        <v>262</v>
      </c>
      <c r="C179" s="147" t="s">
        <v>401</v>
      </c>
      <c r="D179" s="178" t="s">
        <v>259</v>
      </c>
      <c r="E179" s="185">
        <v>0.0005018799999999999</v>
      </c>
      <c r="F179" s="159">
        <v>0</v>
      </c>
      <c r="G179" s="159">
        <v>0</v>
      </c>
      <c r="H179" s="159">
        <v>0</v>
      </c>
      <c r="I179" s="159">
        <v>0</v>
      </c>
      <c r="J179" s="159">
        <v>0</v>
      </c>
      <c r="K179" s="159">
        <v>0</v>
      </c>
      <c r="L179" s="159">
        <v>0</v>
      </c>
      <c r="M179" s="159">
        <v>0</v>
      </c>
      <c r="N179" s="159">
        <v>0</v>
      </c>
      <c r="O179" s="159">
        <v>0</v>
      </c>
      <c r="P179" s="159">
        <v>0</v>
      </c>
      <c r="Q179" s="159">
        <v>0</v>
      </c>
      <c r="R179" s="159">
        <v>0</v>
      </c>
      <c r="S179" s="159">
        <v>0</v>
      </c>
      <c r="T179" s="159">
        <v>0</v>
      </c>
      <c r="U179" s="159">
        <v>0</v>
      </c>
      <c r="V179" s="159">
        <v>0</v>
      </c>
      <c r="W179" s="159">
        <v>0</v>
      </c>
      <c r="X179" s="159">
        <v>0</v>
      </c>
      <c r="Y179" s="159">
        <v>0</v>
      </c>
      <c r="Z179" s="159">
        <v>0</v>
      </c>
      <c r="AA179" s="159">
        <v>0</v>
      </c>
      <c r="AB179" s="159">
        <v>0</v>
      </c>
      <c r="AC179" s="159">
        <v>0</v>
      </c>
      <c r="AD179" s="159">
        <v>0</v>
      </c>
      <c r="AE179" s="159">
        <v>0</v>
      </c>
      <c r="BR179" s="97"/>
    </row>
    <row r="180" spans="2:70" ht="15">
      <c r="B180" s="152" t="s">
        <v>264</v>
      </c>
      <c r="C180" s="147" t="s">
        <v>402</v>
      </c>
      <c r="D180" s="178" t="s">
        <v>259</v>
      </c>
      <c r="E180" s="185">
        <v>0.018213330000000003</v>
      </c>
      <c r="F180" s="159">
        <v>0</v>
      </c>
      <c r="G180" s="159">
        <v>0</v>
      </c>
      <c r="H180" s="159">
        <v>0</v>
      </c>
      <c r="I180" s="159">
        <v>0</v>
      </c>
      <c r="J180" s="159">
        <v>0</v>
      </c>
      <c r="K180" s="159">
        <v>0</v>
      </c>
      <c r="L180" s="159">
        <v>0</v>
      </c>
      <c r="M180" s="159">
        <v>0</v>
      </c>
      <c r="N180" s="159">
        <v>0</v>
      </c>
      <c r="O180" s="159">
        <v>0</v>
      </c>
      <c r="P180" s="159">
        <v>0</v>
      </c>
      <c r="Q180" s="159">
        <v>0</v>
      </c>
      <c r="R180" s="159">
        <v>0</v>
      </c>
      <c r="S180" s="159">
        <v>0</v>
      </c>
      <c r="T180" s="159">
        <v>0</v>
      </c>
      <c r="U180" s="159">
        <v>0</v>
      </c>
      <c r="V180" s="159">
        <v>0</v>
      </c>
      <c r="W180" s="159">
        <v>0</v>
      </c>
      <c r="X180" s="159">
        <v>0</v>
      </c>
      <c r="Y180" s="159">
        <v>0</v>
      </c>
      <c r="Z180" s="159">
        <v>0</v>
      </c>
      <c r="AA180" s="159">
        <v>0</v>
      </c>
      <c r="AB180" s="159">
        <v>0</v>
      </c>
      <c r="AC180" s="159">
        <v>0</v>
      </c>
      <c r="AD180" s="159">
        <v>0</v>
      </c>
      <c r="AE180" s="159">
        <v>0</v>
      </c>
      <c r="BR180" s="97"/>
    </row>
    <row r="181" spans="2:70" ht="15">
      <c r="B181" s="152" t="s">
        <v>270</v>
      </c>
      <c r="C181" s="147" t="s">
        <v>403</v>
      </c>
      <c r="D181" s="178" t="s">
        <v>259</v>
      </c>
      <c r="E181" s="532">
        <v>0.015599060000000001</v>
      </c>
      <c r="F181" s="159">
        <v>0</v>
      </c>
      <c r="G181" s="159">
        <v>0</v>
      </c>
      <c r="H181" s="159">
        <v>0</v>
      </c>
      <c r="I181" s="159">
        <v>0</v>
      </c>
      <c r="J181" s="159">
        <v>0</v>
      </c>
      <c r="K181" s="159">
        <v>0</v>
      </c>
      <c r="L181" s="159">
        <v>0</v>
      </c>
      <c r="M181" s="159">
        <v>0</v>
      </c>
      <c r="N181" s="159">
        <v>0</v>
      </c>
      <c r="O181" s="159">
        <v>0</v>
      </c>
      <c r="P181" s="159">
        <v>0</v>
      </c>
      <c r="Q181" s="159">
        <v>0</v>
      </c>
      <c r="R181" s="159">
        <v>0</v>
      </c>
      <c r="S181" s="159">
        <v>0</v>
      </c>
      <c r="T181" s="159">
        <v>0</v>
      </c>
      <c r="U181" s="159">
        <v>0</v>
      </c>
      <c r="V181" s="159">
        <v>0</v>
      </c>
      <c r="W181" s="159">
        <v>0</v>
      </c>
      <c r="X181" s="159">
        <v>0</v>
      </c>
      <c r="Y181" s="159">
        <v>0</v>
      </c>
      <c r="Z181" s="159">
        <v>0</v>
      </c>
      <c r="AA181" s="159">
        <v>0</v>
      </c>
      <c r="AB181" s="159">
        <v>0</v>
      </c>
      <c r="AC181" s="159">
        <v>0</v>
      </c>
      <c r="AD181" s="159">
        <v>0</v>
      </c>
      <c r="AE181" s="159">
        <v>0</v>
      </c>
      <c r="BR181" s="97"/>
    </row>
    <row r="182" spans="2:70" ht="15">
      <c r="B182" s="152" t="s">
        <v>272</v>
      </c>
      <c r="C182" s="147" t="s">
        <v>404</v>
      </c>
      <c r="D182" s="178" t="s">
        <v>259</v>
      </c>
      <c r="E182" s="185">
        <v>0.00072</v>
      </c>
      <c r="F182" s="159">
        <v>0</v>
      </c>
      <c r="G182" s="159">
        <v>0</v>
      </c>
      <c r="H182" s="159">
        <v>0</v>
      </c>
      <c r="I182" s="159">
        <v>0</v>
      </c>
      <c r="J182" s="159">
        <v>0</v>
      </c>
      <c r="K182" s="159">
        <v>0</v>
      </c>
      <c r="L182" s="159">
        <v>0</v>
      </c>
      <c r="M182" s="159">
        <v>0</v>
      </c>
      <c r="N182" s="159">
        <v>0</v>
      </c>
      <c r="O182" s="159">
        <v>0</v>
      </c>
      <c r="P182" s="159">
        <v>0</v>
      </c>
      <c r="Q182" s="159">
        <v>0</v>
      </c>
      <c r="R182" s="159">
        <v>0</v>
      </c>
      <c r="S182" s="159">
        <v>0</v>
      </c>
      <c r="T182" s="159">
        <v>0</v>
      </c>
      <c r="U182" s="159">
        <v>0</v>
      </c>
      <c r="V182" s="159">
        <v>0</v>
      </c>
      <c r="W182" s="159">
        <v>0</v>
      </c>
      <c r="X182" s="159">
        <v>0</v>
      </c>
      <c r="Y182" s="159">
        <v>0</v>
      </c>
      <c r="Z182" s="159">
        <v>0</v>
      </c>
      <c r="AA182" s="159">
        <v>0</v>
      </c>
      <c r="AB182" s="159">
        <v>0</v>
      </c>
      <c r="AC182" s="159">
        <v>0</v>
      </c>
      <c r="AD182" s="159">
        <v>0</v>
      </c>
      <c r="AE182" s="159">
        <v>0</v>
      </c>
      <c r="BR182" s="97"/>
    </row>
    <row r="183" spans="2:70" ht="15">
      <c r="B183" s="152" t="s">
        <v>287</v>
      </c>
      <c r="C183" s="147" t="s">
        <v>405</v>
      </c>
      <c r="D183" s="178" t="s">
        <v>259</v>
      </c>
      <c r="E183" s="185">
        <v>56</v>
      </c>
      <c r="F183" s="159">
        <v>0</v>
      </c>
      <c r="G183" s="159">
        <v>0</v>
      </c>
      <c r="H183" s="159">
        <v>0</v>
      </c>
      <c r="I183" s="159">
        <v>0</v>
      </c>
      <c r="J183" s="159">
        <v>0</v>
      </c>
      <c r="K183" s="159">
        <v>0</v>
      </c>
      <c r="L183" s="159">
        <v>0</v>
      </c>
      <c r="M183" s="159">
        <v>0</v>
      </c>
      <c r="N183" s="159">
        <v>0</v>
      </c>
      <c r="O183" s="159">
        <v>0</v>
      </c>
      <c r="P183" s="159">
        <v>0</v>
      </c>
      <c r="Q183" s="159">
        <v>0</v>
      </c>
      <c r="R183" s="159">
        <v>0</v>
      </c>
      <c r="S183" s="159">
        <v>0</v>
      </c>
      <c r="T183" s="159">
        <v>0</v>
      </c>
      <c r="U183" s="159">
        <v>0</v>
      </c>
      <c r="V183" s="159">
        <v>0</v>
      </c>
      <c r="W183" s="159">
        <v>0</v>
      </c>
      <c r="X183" s="159">
        <v>0</v>
      </c>
      <c r="Y183" s="159">
        <v>0</v>
      </c>
      <c r="Z183" s="159">
        <v>0</v>
      </c>
      <c r="AA183" s="159">
        <v>0</v>
      </c>
      <c r="AB183" s="159">
        <v>0</v>
      </c>
      <c r="AC183" s="159">
        <v>0</v>
      </c>
      <c r="AD183" s="159">
        <v>0</v>
      </c>
      <c r="AE183" s="159">
        <v>0</v>
      </c>
      <c r="BR183" s="97"/>
    </row>
    <row r="184" spans="2:70" ht="15">
      <c r="B184" s="152" t="s">
        <v>289</v>
      </c>
      <c r="C184" s="147" t="s">
        <v>406</v>
      </c>
      <c r="D184" s="178" t="s">
        <v>259</v>
      </c>
      <c r="E184" s="185">
        <v>100</v>
      </c>
      <c r="F184" s="159">
        <v>0</v>
      </c>
      <c r="G184" s="159">
        <v>0</v>
      </c>
      <c r="H184" s="159">
        <v>0</v>
      </c>
      <c r="I184" s="159">
        <v>0</v>
      </c>
      <c r="J184" s="159">
        <v>0</v>
      </c>
      <c r="K184" s="159">
        <v>0</v>
      </c>
      <c r="L184" s="159">
        <v>0</v>
      </c>
      <c r="M184" s="159">
        <v>0</v>
      </c>
      <c r="N184" s="159">
        <v>0</v>
      </c>
      <c r="O184" s="159">
        <v>0</v>
      </c>
      <c r="P184" s="159">
        <v>0</v>
      </c>
      <c r="Q184" s="159">
        <v>0</v>
      </c>
      <c r="R184" s="159">
        <v>0</v>
      </c>
      <c r="S184" s="159">
        <v>0</v>
      </c>
      <c r="T184" s="159">
        <v>0</v>
      </c>
      <c r="U184" s="159">
        <v>0</v>
      </c>
      <c r="V184" s="159">
        <v>0</v>
      </c>
      <c r="W184" s="159">
        <v>0</v>
      </c>
      <c r="X184" s="159">
        <v>0</v>
      </c>
      <c r="Y184" s="159">
        <v>0</v>
      </c>
      <c r="Z184" s="159">
        <v>0</v>
      </c>
      <c r="AA184" s="159">
        <v>0</v>
      </c>
      <c r="AB184" s="159">
        <v>0</v>
      </c>
      <c r="AC184" s="159">
        <v>0</v>
      </c>
      <c r="AD184" s="159">
        <v>0</v>
      </c>
      <c r="AE184" s="159">
        <v>0</v>
      </c>
      <c r="BR184" s="97"/>
    </row>
    <row r="185" spans="2:70" ht="15">
      <c r="B185" s="152" t="s">
        <v>291</v>
      </c>
      <c r="C185" s="147" t="s">
        <v>407</v>
      </c>
      <c r="D185" s="178" t="s">
        <v>259</v>
      </c>
      <c r="E185" s="185">
        <v>90</v>
      </c>
      <c r="F185" s="159">
        <v>0</v>
      </c>
      <c r="G185" s="159">
        <v>0</v>
      </c>
      <c r="H185" s="159">
        <v>0</v>
      </c>
      <c r="I185" s="159">
        <v>0</v>
      </c>
      <c r="J185" s="159">
        <v>0</v>
      </c>
      <c r="K185" s="159">
        <v>0</v>
      </c>
      <c r="L185" s="159">
        <v>0</v>
      </c>
      <c r="M185" s="159">
        <v>0</v>
      </c>
      <c r="N185" s="159">
        <v>0</v>
      </c>
      <c r="O185" s="159">
        <v>0</v>
      </c>
      <c r="P185" s="159">
        <v>0</v>
      </c>
      <c r="Q185" s="159">
        <v>0</v>
      </c>
      <c r="R185" s="159">
        <v>0</v>
      </c>
      <c r="S185" s="159">
        <v>0</v>
      </c>
      <c r="T185" s="159">
        <v>0</v>
      </c>
      <c r="U185" s="159">
        <v>0</v>
      </c>
      <c r="V185" s="159">
        <v>0</v>
      </c>
      <c r="W185" s="159">
        <v>0</v>
      </c>
      <c r="X185" s="159">
        <v>0</v>
      </c>
      <c r="Y185" s="159">
        <v>0</v>
      </c>
      <c r="Z185" s="159">
        <v>0</v>
      </c>
      <c r="AA185" s="159">
        <v>0</v>
      </c>
      <c r="AB185" s="159">
        <v>0</v>
      </c>
      <c r="AC185" s="159">
        <v>0</v>
      </c>
      <c r="AD185" s="159">
        <v>0</v>
      </c>
      <c r="AE185" s="159">
        <v>0</v>
      </c>
      <c r="BR185" s="97"/>
    </row>
    <row r="186" spans="2:70" ht="25.5">
      <c r="B186" s="152" t="s">
        <v>291</v>
      </c>
      <c r="C186" s="147" t="s">
        <v>408</v>
      </c>
      <c r="D186" s="178" t="s">
        <v>259</v>
      </c>
      <c r="E186" s="185">
        <v>5</v>
      </c>
      <c r="F186" s="159">
        <v>0</v>
      </c>
      <c r="G186" s="159">
        <v>0</v>
      </c>
      <c r="H186" s="159">
        <v>0</v>
      </c>
      <c r="I186" s="159">
        <v>0</v>
      </c>
      <c r="J186" s="159">
        <v>0</v>
      </c>
      <c r="K186" s="159">
        <v>0</v>
      </c>
      <c r="L186" s="159">
        <v>0</v>
      </c>
      <c r="M186" s="159">
        <v>0</v>
      </c>
      <c r="N186" s="159">
        <v>0</v>
      </c>
      <c r="O186" s="159">
        <v>0</v>
      </c>
      <c r="P186" s="159">
        <v>0</v>
      </c>
      <c r="Q186" s="159">
        <v>0</v>
      </c>
      <c r="R186" s="159">
        <v>0</v>
      </c>
      <c r="S186" s="159">
        <v>0</v>
      </c>
      <c r="T186" s="159">
        <v>0</v>
      </c>
      <c r="U186" s="159">
        <v>0</v>
      </c>
      <c r="V186" s="159">
        <v>0</v>
      </c>
      <c r="W186" s="159">
        <v>0</v>
      </c>
      <c r="X186" s="159">
        <v>0</v>
      </c>
      <c r="Y186" s="159">
        <v>0</v>
      </c>
      <c r="Z186" s="159">
        <v>0</v>
      </c>
      <c r="AA186" s="159">
        <v>0</v>
      </c>
      <c r="AB186" s="159">
        <v>0</v>
      </c>
      <c r="AC186" s="159">
        <v>0</v>
      </c>
      <c r="AD186" s="159">
        <v>0</v>
      </c>
      <c r="AE186" s="159">
        <v>0</v>
      </c>
      <c r="BR186" s="97"/>
    </row>
    <row r="187" spans="2:70" ht="15">
      <c r="B187" s="152" t="s">
        <v>409</v>
      </c>
      <c r="C187" s="147" t="s">
        <v>410</v>
      </c>
      <c r="D187" s="178" t="s">
        <v>259</v>
      </c>
      <c r="E187" s="185">
        <v>30</v>
      </c>
      <c r="F187" s="159">
        <v>0</v>
      </c>
      <c r="G187" s="159">
        <v>0</v>
      </c>
      <c r="H187" s="159">
        <v>0</v>
      </c>
      <c r="I187" s="159">
        <v>0</v>
      </c>
      <c r="J187" s="159">
        <v>0</v>
      </c>
      <c r="K187" s="159">
        <v>0</v>
      </c>
      <c r="L187" s="159">
        <v>0</v>
      </c>
      <c r="M187" s="159">
        <v>0</v>
      </c>
      <c r="N187" s="159">
        <v>0</v>
      </c>
      <c r="O187" s="159">
        <v>0</v>
      </c>
      <c r="P187" s="159">
        <v>0</v>
      </c>
      <c r="Q187" s="159">
        <v>0</v>
      </c>
      <c r="R187" s="159">
        <v>0</v>
      </c>
      <c r="S187" s="159">
        <v>0</v>
      </c>
      <c r="T187" s="159">
        <v>0</v>
      </c>
      <c r="U187" s="159">
        <v>0</v>
      </c>
      <c r="V187" s="159">
        <v>0</v>
      </c>
      <c r="W187" s="159">
        <v>0</v>
      </c>
      <c r="X187" s="159">
        <v>0</v>
      </c>
      <c r="Y187" s="159">
        <v>0</v>
      </c>
      <c r="Z187" s="159">
        <v>0</v>
      </c>
      <c r="AA187" s="159">
        <v>0</v>
      </c>
      <c r="AB187" s="159">
        <v>0</v>
      </c>
      <c r="AC187" s="159">
        <v>0</v>
      </c>
      <c r="AD187" s="159">
        <v>0</v>
      </c>
      <c r="AE187" s="159">
        <v>0</v>
      </c>
      <c r="BR187" s="97"/>
    </row>
    <row r="188" spans="2:70" ht="15">
      <c r="B188" s="152"/>
      <c r="C188" s="147"/>
      <c r="D188" s="191"/>
      <c r="E188" s="185"/>
      <c r="F188" s="192"/>
      <c r="G188" s="192"/>
      <c r="H188" s="192"/>
      <c r="I188" s="192"/>
      <c r="J188" s="192"/>
      <c r="K188" s="192"/>
      <c r="L188" s="192"/>
      <c r="M188" s="192"/>
      <c r="N188" s="159"/>
      <c r="O188" s="159"/>
      <c r="P188" s="159"/>
      <c r="Z188" s="159"/>
      <c r="AA188" s="159"/>
      <c r="AB188" s="159"/>
      <c r="AC188" s="159"/>
      <c r="AD188" s="159"/>
      <c r="AE188" s="159"/>
      <c r="BR188" s="97"/>
    </row>
    <row r="189" spans="2:70" ht="15.75">
      <c r="B189" s="142">
        <v>19</v>
      </c>
      <c r="C189" s="143" t="s">
        <v>411</v>
      </c>
      <c r="D189" s="183"/>
      <c r="E189" s="185"/>
      <c r="F189" s="183"/>
      <c r="G189" s="183"/>
      <c r="H189" s="183"/>
      <c r="I189" s="183"/>
      <c r="J189" s="183"/>
      <c r="K189" s="183"/>
      <c r="L189" s="183"/>
      <c r="M189" s="183"/>
      <c r="N189" s="159"/>
      <c r="O189" s="159"/>
      <c r="P189" s="159"/>
      <c r="Q189" s="66"/>
      <c r="R189" s="66"/>
      <c r="S189" s="66"/>
      <c r="T189" s="66"/>
      <c r="U189" s="66"/>
      <c r="V189" s="66"/>
      <c r="W189" s="66"/>
      <c r="X189" s="66"/>
      <c r="Y189" s="66"/>
      <c r="Z189" s="159"/>
      <c r="AA189" s="159"/>
      <c r="AB189" s="159"/>
      <c r="AC189" s="159"/>
      <c r="AD189" s="159"/>
      <c r="AE189" s="159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97"/>
    </row>
    <row r="190" spans="2:70" ht="15">
      <c r="B190" s="152" t="s">
        <v>257</v>
      </c>
      <c r="C190" s="147" t="s">
        <v>412</v>
      </c>
      <c r="D190" s="191"/>
      <c r="E190" s="185"/>
      <c r="F190" s="155"/>
      <c r="G190" s="155"/>
      <c r="H190" s="155"/>
      <c r="I190" s="155"/>
      <c r="J190" s="155"/>
      <c r="K190" s="155"/>
      <c r="L190" s="155"/>
      <c r="M190" s="155"/>
      <c r="N190" s="159"/>
      <c r="O190" s="159"/>
      <c r="P190" s="159"/>
      <c r="Z190" s="159"/>
      <c r="AA190" s="159"/>
      <c r="AB190" s="159"/>
      <c r="AC190" s="159"/>
      <c r="AD190" s="159"/>
      <c r="AE190" s="159"/>
      <c r="BR190" s="97"/>
    </row>
    <row r="191" spans="2:70" ht="32.25" customHeight="1">
      <c r="B191" s="160"/>
      <c r="C191" s="193" t="s">
        <v>413</v>
      </c>
      <c r="D191" s="178" t="s">
        <v>259</v>
      </c>
      <c r="E191" s="185">
        <v>2</v>
      </c>
      <c r="F191" s="155">
        <v>0</v>
      </c>
      <c r="G191" s="155">
        <v>0</v>
      </c>
      <c r="H191" s="155">
        <v>0</v>
      </c>
      <c r="I191" s="155">
        <v>0</v>
      </c>
      <c r="J191" s="155">
        <v>0</v>
      </c>
      <c r="K191" s="155">
        <v>0</v>
      </c>
      <c r="L191" s="155">
        <v>0</v>
      </c>
      <c r="M191" s="155">
        <v>0</v>
      </c>
      <c r="N191" s="155">
        <v>0</v>
      </c>
      <c r="O191" s="155">
        <v>0</v>
      </c>
      <c r="P191" s="155">
        <v>0</v>
      </c>
      <c r="Q191" s="155">
        <v>0</v>
      </c>
      <c r="R191" s="155">
        <v>0</v>
      </c>
      <c r="S191" s="155">
        <v>0</v>
      </c>
      <c r="T191" s="155">
        <v>0</v>
      </c>
      <c r="U191" s="155">
        <v>0</v>
      </c>
      <c r="V191" s="155">
        <v>0</v>
      </c>
      <c r="W191" s="155">
        <v>0</v>
      </c>
      <c r="X191" s="155">
        <v>0</v>
      </c>
      <c r="Y191" s="155">
        <v>0</v>
      </c>
      <c r="Z191" s="159">
        <v>0</v>
      </c>
      <c r="AA191" s="159">
        <v>0</v>
      </c>
      <c r="AB191" s="159">
        <v>0</v>
      </c>
      <c r="AC191" s="159">
        <v>0</v>
      </c>
      <c r="AD191" s="159">
        <v>0</v>
      </c>
      <c r="AE191" s="159">
        <v>0</v>
      </c>
      <c r="BR191" s="97"/>
    </row>
    <row r="192" spans="2:70" ht="15">
      <c r="B192" s="160"/>
      <c r="C192" s="193" t="s">
        <v>414</v>
      </c>
      <c r="D192" s="178" t="s">
        <v>259</v>
      </c>
      <c r="E192" s="185">
        <v>0.2496</v>
      </c>
      <c r="F192" s="155">
        <v>0</v>
      </c>
      <c r="G192" s="155">
        <v>0</v>
      </c>
      <c r="H192" s="155">
        <v>0</v>
      </c>
      <c r="I192" s="155">
        <v>0</v>
      </c>
      <c r="J192" s="155">
        <v>0</v>
      </c>
      <c r="K192" s="155">
        <v>0</v>
      </c>
      <c r="L192" s="155">
        <v>0</v>
      </c>
      <c r="M192" s="155">
        <v>0</v>
      </c>
      <c r="N192" s="155">
        <v>0</v>
      </c>
      <c r="O192" s="155">
        <v>0</v>
      </c>
      <c r="P192" s="155">
        <v>0</v>
      </c>
      <c r="Q192" s="155">
        <v>0</v>
      </c>
      <c r="R192" s="155">
        <v>0</v>
      </c>
      <c r="S192" s="155">
        <v>0</v>
      </c>
      <c r="T192" s="155">
        <v>0</v>
      </c>
      <c r="U192" s="155">
        <v>0</v>
      </c>
      <c r="V192" s="155">
        <v>0</v>
      </c>
      <c r="W192" s="155">
        <v>0</v>
      </c>
      <c r="X192" s="155">
        <v>0</v>
      </c>
      <c r="Y192" s="155">
        <v>0</v>
      </c>
      <c r="Z192" s="159">
        <v>0</v>
      </c>
      <c r="AA192" s="159">
        <v>0</v>
      </c>
      <c r="AB192" s="159">
        <v>0</v>
      </c>
      <c r="AC192" s="159">
        <v>0</v>
      </c>
      <c r="AD192" s="159">
        <v>0</v>
      </c>
      <c r="AE192" s="159">
        <v>0</v>
      </c>
      <c r="BR192" s="97"/>
    </row>
    <row r="193" spans="2:70" ht="21.75" customHeight="1">
      <c r="B193" s="160"/>
      <c r="C193" s="193" t="s">
        <v>415</v>
      </c>
      <c r="D193" s="178" t="s">
        <v>259</v>
      </c>
      <c r="E193" s="185">
        <v>0.10400000000000005</v>
      </c>
      <c r="F193" s="155">
        <v>0</v>
      </c>
      <c r="G193" s="155">
        <v>0</v>
      </c>
      <c r="H193" s="155">
        <v>0</v>
      </c>
      <c r="I193" s="155">
        <v>0</v>
      </c>
      <c r="J193" s="155">
        <v>0</v>
      </c>
      <c r="K193" s="155">
        <v>0</v>
      </c>
      <c r="L193" s="155">
        <v>0</v>
      </c>
      <c r="M193" s="155">
        <v>0</v>
      </c>
      <c r="N193" s="155">
        <v>0</v>
      </c>
      <c r="O193" s="155">
        <v>0</v>
      </c>
      <c r="P193" s="155">
        <v>0</v>
      </c>
      <c r="Q193" s="155">
        <v>0</v>
      </c>
      <c r="R193" s="155">
        <v>0</v>
      </c>
      <c r="S193" s="155">
        <v>0</v>
      </c>
      <c r="T193" s="155">
        <v>0</v>
      </c>
      <c r="U193" s="155">
        <v>0</v>
      </c>
      <c r="V193" s="155">
        <v>0</v>
      </c>
      <c r="W193" s="155">
        <v>0</v>
      </c>
      <c r="X193" s="155">
        <v>0</v>
      </c>
      <c r="Y193" s="155">
        <v>0</v>
      </c>
      <c r="Z193" s="159">
        <v>0</v>
      </c>
      <c r="AA193" s="159">
        <v>0</v>
      </c>
      <c r="AB193" s="159">
        <v>0</v>
      </c>
      <c r="AC193" s="159">
        <v>0</v>
      </c>
      <c r="AD193" s="159">
        <v>0</v>
      </c>
      <c r="AE193" s="159">
        <v>0</v>
      </c>
      <c r="BR193" s="97"/>
    </row>
    <row r="194" spans="2:70" ht="18.75" customHeight="1">
      <c r="B194" s="160"/>
      <c r="C194" s="193" t="s">
        <v>416</v>
      </c>
      <c r="D194" s="178" t="s">
        <v>259</v>
      </c>
      <c r="E194" s="185">
        <v>0.2</v>
      </c>
      <c r="F194" s="155">
        <v>0</v>
      </c>
      <c r="G194" s="155">
        <v>0</v>
      </c>
      <c r="H194" s="155">
        <v>0</v>
      </c>
      <c r="I194" s="155">
        <v>0</v>
      </c>
      <c r="J194" s="155">
        <v>0</v>
      </c>
      <c r="K194" s="155">
        <v>0</v>
      </c>
      <c r="L194" s="155">
        <v>0</v>
      </c>
      <c r="M194" s="155">
        <v>0</v>
      </c>
      <c r="N194" s="155">
        <v>0</v>
      </c>
      <c r="O194" s="155">
        <v>0</v>
      </c>
      <c r="P194" s="155">
        <v>0</v>
      </c>
      <c r="Q194" s="155">
        <v>0</v>
      </c>
      <c r="R194" s="155">
        <v>0</v>
      </c>
      <c r="S194" s="155">
        <v>0</v>
      </c>
      <c r="T194" s="155">
        <v>0</v>
      </c>
      <c r="U194" s="155">
        <v>0</v>
      </c>
      <c r="V194" s="155">
        <v>0</v>
      </c>
      <c r="W194" s="155">
        <v>0</v>
      </c>
      <c r="X194" s="155">
        <v>0</v>
      </c>
      <c r="Y194" s="155">
        <v>0</v>
      </c>
      <c r="Z194" s="159">
        <v>0</v>
      </c>
      <c r="AA194" s="159">
        <v>0</v>
      </c>
      <c r="AB194" s="159">
        <v>0</v>
      </c>
      <c r="AC194" s="159">
        <v>0</v>
      </c>
      <c r="AD194" s="159">
        <v>0</v>
      </c>
      <c r="AE194" s="159">
        <v>0</v>
      </c>
      <c r="BR194" s="97"/>
    </row>
    <row r="195" spans="2:70" ht="18.75" customHeight="1">
      <c r="B195" s="160"/>
      <c r="C195" s="193" t="s">
        <v>417</v>
      </c>
      <c r="D195" s="178" t="s">
        <v>259</v>
      </c>
      <c r="E195" s="185">
        <v>0.15</v>
      </c>
      <c r="F195" s="155">
        <v>0</v>
      </c>
      <c r="G195" s="155">
        <v>0</v>
      </c>
      <c r="H195" s="155">
        <v>0</v>
      </c>
      <c r="I195" s="155">
        <v>0</v>
      </c>
      <c r="J195" s="155">
        <v>0</v>
      </c>
      <c r="K195" s="155">
        <v>0</v>
      </c>
      <c r="L195" s="155">
        <v>0</v>
      </c>
      <c r="M195" s="155">
        <v>0</v>
      </c>
      <c r="N195" s="155">
        <v>0</v>
      </c>
      <c r="O195" s="155">
        <v>0</v>
      </c>
      <c r="P195" s="155">
        <v>0</v>
      </c>
      <c r="Q195" s="155">
        <v>0</v>
      </c>
      <c r="R195" s="155">
        <v>0</v>
      </c>
      <c r="S195" s="155">
        <v>0</v>
      </c>
      <c r="T195" s="155">
        <v>0</v>
      </c>
      <c r="U195" s="155">
        <v>0</v>
      </c>
      <c r="V195" s="155">
        <v>0</v>
      </c>
      <c r="W195" s="155">
        <v>0</v>
      </c>
      <c r="X195" s="155">
        <v>0</v>
      </c>
      <c r="Y195" s="155">
        <v>0</v>
      </c>
      <c r="Z195" s="159">
        <v>0</v>
      </c>
      <c r="AA195" s="159">
        <v>0</v>
      </c>
      <c r="AB195" s="159">
        <v>0</v>
      </c>
      <c r="AC195" s="159">
        <v>0</v>
      </c>
      <c r="AD195" s="159">
        <v>0</v>
      </c>
      <c r="AE195" s="159">
        <v>0</v>
      </c>
      <c r="BR195" s="97"/>
    </row>
    <row r="196" spans="2:70" ht="18" customHeight="1">
      <c r="B196" s="160"/>
      <c r="C196" s="193" t="s">
        <v>418</v>
      </c>
      <c r="D196" s="178" t="s">
        <v>259</v>
      </c>
      <c r="E196" s="185">
        <v>7</v>
      </c>
      <c r="F196" s="155">
        <v>0</v>
      </c>
      <c r="G196" s="155">
        <v>0</v>
      </c>
      <c r="H196" s="155">
        <v>0</v>
      </c>
      <c r="I196" s="155">
        <v>0</v>
      </c>
      <c r="J196" s="155">
        <v>0</v>
      </c>
      <c r="K196" s="155">
        <v>0</v>
      </c>
      <c r="L196" s="155">
        <v>0</v>
      </c>
      <c r="M196" s="155">
        <v>0</v>
      </c>
      <c r="N196" s="155">
        <v>0</v>
      </c>
      <c r="O196" s="155">
        <v>0</v>
      </c>
      <c r="P196" s="155">
        <v>0</v>
      </c>
      <c r="Q196" s="155">
        <v>0</v>
      </c>
      <c r="R196" s="155">
        <v>0</v>
      </c>
      <c r="S196" s="155">
        <v>0</v>
      </c>
      <c r="T196" s="155">
        <v>0</v>
      </c>
      <c r="U196" s="155">
        <v>0</v>
      </c>
      <c r="V196" s="155">
        <v>0</v>
      </c>
      <c r="W196" s="155">
        <v>0</v>
      </c>
      <c r="X196" s="155">
        <v>0</v>
      </c>
      <c r="Y196" s="155">
        <v>0</v>
      </c>
      <c r="Z196" s="159">
        <v>0</v>
      </c>
      <c r="AA196" s="159">
        <v>0</v>
      </c>
      <c r="AB196" s="159">
        <v>0</v>
      </c>
      <c r="AC196" s="159">
        <v>0</v>
      </c>
      <c r="AD196" s="159">
        <v>0</v>
      </c>
      <c r="AE196" s="159">
        <v>0</v>
      </c>
      <c r="BR196" s="97"/>
    </row>
    <row r="197" spans="2:70" ht="15">
      <c r="B197" s="160"/>
      <c r="C197" s="193" t="s">
        <v>419</v>
      </c>
      <c r="D197" s="178" t="s">
        <v>259</v>
      </c>
      <c r="E197" s="185">
        <v>4</v>
      </c>
      <c r="F197" s="155">
        <v>0</v>
      </c>
      <c r="G197" s="155">
        <v>0</v>
      </c>
      <c r="H197" s="155">
        <v>0</v>
      </c>
      <c r="I197" s="155">
        <v>0</v>
      </c>
      <c r="J197" s="155">
        <v>0</v>
      </c>
      <c r="K197" s="155">
        <v>0</v>
      </c>
      <c r="L197" s="155">
        <v>0</v>
      </c>
      <c r="M197" s="155">
        <v>0</v>
      </c>
      <c r="N197" s="155">
        <v>0</v>
      </c>
      <c r="O197" s="155">
        <v>0</v>
      </c>
      <c r="P197" s="155">
        <v>0</v>
      </c>
      <c r="Q197" s="155">
        <v>0</v>
      </c>
      <c r="R197" s="155">
        <v>0</v>
      </c>
      <c r="S197" s="155">
        <v>0</v>
      </c>
      <c r="T197" s="155">
        <v>0</v>
      </c>
      <c r="U197" s="155">
        <v>0</v>
      </c>
      <c r="V197" s="155">
        <v>0</v>
      </c>
      <c r="W197" s="155">
        <v>0</v>
      </c>
      <c r="X197" s="155">
        <v>0</v>
      </c>
      <c r="Y197" s="155">
        <v>0</v>
      </c>
      <c r="Z197" s="159">
        <v>0</v>
      </c>
      <c r="AA197" s="159">
        <v>0</v>
      </c>
      <c r="AB197" s="159">
        <v>0</v>
      </c>
      <c r="AC197" s="159">
        <v>0</v>
      </c>
      <c r="AD197" s="159">
        <v>0</v>
      </c>
      <c r="AE197" s="159">
        <v>0</v>
      </c>
      <c r="BR197" s="97"/>
    </row>
    <row r="198" spans="2:70" ht="15">
      <c r="B198" s="160"/>
      <c r="C198" s="193" t="s">
        <v>420</v>
      </c>
      <c r="D198" s="178" t="s">
        <v>259</v>
      </c>
      <c r="E198" s="185">
        <v>6</v>
      </c>
      <c r="F198" s="155">
        <v>0</v>
      </c>
      <c r="G198" s="155">
        <v>0</v>
      </c>
      <c r="H198" s="155">
        <v>0</v>
      </c>
      <c r="I198" s="155">
        <v>0</v>
      </c>
      <c r="J198" s="155">
        <v>0</v>
      </c>
      <c r="K198" s="155">
        <v>0</v>
      </c>
      <c r="L198" s="155">
        <v>0</v>
      </c>
      <c r="M198" s="155">
        <v>0</v>
      </c>
      <c r="N198" s="155">
        <v>0</v>
      </c>
      <c r="O198" s="155">
        <v>0</v>
      </c>
      <c r="P198" s="155">
        <v>0</v>
      </c>
      <c r="Q198" s="155">
        <v>0</v>
      </c>
      <c r="R198" s="155">
        <v>0</v>
      </c>
      <c r="S198" s="155">
        <v>0</v>
      </c>
      <c r="T198" s="155">
        <v>0</v>
      </c>
      <c r="U198" s="155">
        <v>0</v>
      </c>
      <c r="V198" s="155">
        <v>0</v>
      </c>
      <c r="W198" s="155">
        <v>0</v>
      </c>
      <c r="X198" s="155">
        <v>0</v>
      </c>
      <c r="Y198" s="155">
        <v>0</v>
      </c>
      <c r="Z198" s="159">
        <v>0</v>
      </c>
      <c r="AA198" s="159">
        <v>0</v>
      </c>
      <c r="AB198" s="159">
        <v>0</v>
      </c>
      <c r="AC198" s="159">
        <v>0</v>
      </c>
      <c r="AD198" s="159">
        <v>0</v>
      </c>
      <c r="AE198" s="159">
        <v>0</v>
      </c>
      <c r="BR198" s="97"/>
    </row>
    <row r="199" spans="2:70" ht="15">
      <c r="B199" s="160"/>
      <c r="C199" s="193" t="s">
        <v>421</v>
      </c>
      <c r="D199" s="178" t="s">
        <v>259</v>
      </c>
      <c r="E199" s="185">
        <v>15</v>
      </c>
      <c r="F199" s="155">
        <v>0</v>
      </c>
      <c r="G199" s="155">
        <v>0</v>
      </c>
      <c r="H199" s="155">
        <v>0</v>
      </c>
      <c r="I199" s="155">
        <v>0</v>
      </c>
      <c r="J199" s="155">
        <v>0</v>
      </c>
      <c r="K199" s="155">
        <v>0</v>
      </c>
      <c r="L199" s="155">
        <v>0</v>
      </c>
      <c r="M199" s="155">
        <v>0</v>
      </c>
      <c r="N199" s="155">
        <v>0</v>
      </c>
      <c r="O199" s="155">
        <v>0</v>
      </c>
      <c r="P199" s="155">
        <v>0</v>
      </c>
      <c r="Q199" s="155">
        <v>0</v>
      </c>
      <c r="R199" s="155">
        <v>0</v>
      </c>
      <c r="S199" s="155">
        <v>0</v>
      </c>
      <c r="T199" s="155">
        <v>0</v>
      </c>
      <c r="U199" s="155">
        <v>0</v>
      </c>
      <c r="V199" s="155">
        <v>0</v>
      </c>
      <c r="W199" s="155">
        <v>0</v>
      </c>
      <c r="X199" s="155">
        <v>0</v>
      </c>
      <c r="Y199" s="155">
        <v>0</v>
      </c>
      <c r="Z199" s="159">
        <v>0</v>
      </c>
      <c r="AA199" s="159">
        <v>0</v>
      </c>
      <c r="AB199" s="159">
        <v>0</v>
      </c>
      <c r="AC199" s="159">
        <v>0</v>
      </c>
      <c r="AD199" s="159">
        <v>0</v>
      </c>
      <c r="AE199" s="159">
        <v>0</v>
      </c>
      <c r="BR199" s="97"/>
    </row>
    <row r="200" spans="2:70" ht="15">
      <c r="B200" s="160"/>
      <c r="C200" s="193" t="s">
        <v>422</v>
      </c>
      <c r="D200" s="178" t="s">
        <v>259</v>
      </c>
      <c r="E200" s="185">
        <v>0.6</v>
      </c>
      <c r="F200" s="155">
        <v>0</v>
      </c>
      <c r="G200" s="155">
        <v>0</v>
      </c>
      <c r="H200" s="155">
        <v>0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155">
        <v>0</v>
      </c>
      <c r="O200" s="155">
        <v>0</v>
      </c>
      <c r="P200" s="155">
        <v>0</v>
      </c>
      <c r="Q200" s="155">
        <v>0</v>
      </c>
      <c r="R200" s="155">
        <v>0</v>
      </c>
      <c r="S200" s="155">
        <v>0</v>
      </c>
      <c r="T200" s="155">
        <v>0</v>
      </c>
      <c r="U200" s="155">
        <v>0</v>
      </c>
      <c r="V200" s="155">
        <v>0</v>
      </c>
      <c r="W200" s="155">
        <v>0</v>
      </c>
      <c r="X200" s="155">
        <v>0</v>
      </c>
      <c r="Y200" s="155">
        <v>0</v>
      </c>
      <c r="Z200" s="159">
        <v>0</v>
      </c>
      <c r="AA200" s="159">
        <v>0</v>
      </c>
      <c r="AB200" s="159">
        <v>0</v>
      </c>
      <c r="AC200" s="159">
        <v>0</v>
      </c>
      <c r="AD200" s="159">
        <v>0</v>
      </c>
      <c r="AE200" s="159">
        <v>0</v>
      </c>
      <c r="BR200" s="97"/>
    </row>
    <row r="201" spans="2:70" ht="15">
      <c r="B201" s="160"/>
      <c r="C201" s="193" t="s">
        <v>423</v>
      </c>
      <c r="D201" s="178" t="s">
        <v>259</v>
      </c>
      <c r="E201" s="185">
        <v>0.9</v>
      </c>
      <c r="F201" s="155">
        <v>0</v>
      </c>
      <c r="G201" s="155">
        <v>0</v>
      </c>
      <c r="H201" s="155">
        <v>0</v>
      </c>
      <c r="I201" s="155">
        <v>0</v>
      </c>
      <c r="J201" s="155">
        <v>0</v>
      </c>
      <c r="K201" s="155">
        <v>0</v>
      </c>
      <c r="L201" s="155">
        <v>0</v>
      </c>
      <c r="M201" s="155">
        <v>0</v>
      </c>
      <c r="N201" s="155">
        <v>0</v>
      </c>
      <c r="O201" s="155">
        <v>0</v>
      </c>
      <c r="P201" s="155">
        <v>0</v>
      </c>
      <c r="Q201" s="155">
        <v>0</v>
      </c>
      <c r="R201" s="155">
        <v>0</v>
      </c>
      <c r="S201" s="155">
        <v>0</v>
      </c>
      <c r="T201" s="155">
        <v>0</v>
      </c>
      <c r="U201" s="155">
        <v>0</v>
      </c>
      <c r="V201" s="155">
        <v>0</v>
      </c>
      <c r="W201" s="155">
        <v>0</v>
      </c>
      <c r="X201" s="155">
        <v>0</v>
      </c>
      <c r="Y201" s="155">
        <v>0</v>
      </c>
      <c r="Z201" s="159">
        <v>0</v>
      </c>
      <c r="AA201" s="159">
        <v>0</v>
      </c>
      <c r="AB201" s="159">
        <v>0</v>
      </c>
      <c r="AC201" s="159">
        <v>0</v>
      </c>
      <c r="AD201" s="159">
        <v>0</v>
      </c>
      <c r="AE201" s="159">
        <v>0</v>
      </c>
      <c r="BR201" s="97"/>
    </row>
    <row r="202" spans="2:70" ht="15">
      <c r="B202" s="160"/>
      <c r="C202" s="193" t="s">
        <v>424</v>
      </c>
      <c r="D202" s="178" t="s">
        <v>259</v>
      </c>
      <c r="E202" s="185">
        <v>8</v>
      </c>
      <c r="F202" s="155">
        <v>0</v>
      </c>
      <c r="G202" s="155">
        <v>0</v>
      </c>
      <c r="H202" s="155">
        <v>0</v>
      </c>
      <c r="I202" s="155">
        <v>0</v>
      </c>
      <c r="J202" s="155">
        <v>0</v>
      </c>
      <c r="K202" s="155">
        <v>0</v>
      </c>
      <c r="L202" s="155">
        <v>0</v>
      </c>
      <c r="M202" s="155">
        <v>0</v>
      </c>
      <c r="N202" s="155">
        <v>0</v>
      </c>
      <c r="O202" s="155">
        <v>0</v>
      </c>
      <c r="P202" s="155">
        <v>0</v>
      </c>
      <c r="Q202" s="155">
        <v>0</v>
      </c>
      <c r="R202" s="155">
        <v>0</v>
      </c>
      <c r="S202" s="155">
        <v>0</v>
      </c>
      <c r="T202" s="155">
        <v>0</v>
      </c>
      <c r="U202" s="155">
        <v>0</v>
      </c>
      <c r="V202" s="155">
        <v>0</v>
      </c>
      <c r="W202" s="155">
        <v>0</v>
      </c>
      <c r="X202" s="155">
        <v>0</v>
      </c>
      <c r="Y202" s="155">
        <v>0</v>
      </c>
      <c r="Z202" s="159">
        <v>0</v>
      </c>
      <c r="AA202" s="159">
        <v>0</v>
      </c>
      <c r="AB202" s="159">
        <v>0</v>
      </c>
      <c r="AC202" s="159">
        <v>0</v>
      </c>
      <c r="AD202" s="159">
        <v>0</v>
      </c>
      <c r="AE202" s="159">
        <v>0</v>
      </c>
      <c r="BR202" s="97"/>
    </row>
    <row r="203" spans="2:70" ht="15">
      <c r="B203" s="194"/>
      <c r="C203" s="193" t="s">
        <v>425</v>
      </c>
      <c r="D203" s="178" t="s">
        <v>259</v>
      </c>
      <c r="E203" s="185">
        <v>0.9</v>
      </c>
      <c r="F203" s="155">
        <v>0</v>
      </c>
      <c r="G203" s="155">
        <v>0</v>
      </c>
      <c r="H203" s="155">
        <v>0</v>
      </c>
      <c r="I203" s="155">
        <v>0</v>
      </c>
      <c r="J203" s="155">
        <v>0</v>
      </c>
      <c r="K203" s="155">
        <v>0</v>
      </c>
      <c r="L203" s="155">
        <v>0</v>
      </c>
      <c r="M203" s="155">
        <v>0</v>
      </c>
      <c r="N203" s="155">
        <v>0</v>
      </c>
      <c r="O203" s="155">
        <v>0</v>
      </c>
      <c r="P203" s="155">
        <v>0</v>
      </c>
      <c r="Q203" s="155">
        <v>0</v>
      </c>
      <c r="R203" s="155">
        <v>0</v>
      </c>
      <c r="S203" s="155">
        <v>0</v>
      </c>
      <c r="T203" s="155">
        <v>0</v>
      </c>
      <c r="U203" s="155">
        <v>0</v>
      </c>
      <c r="V203" s="155">
        <v>0</v>
      </c>
      <c r="W203" s="155">
        <v>0</v>
      </c>
      <c r="X203" s="155">
        <v>0</v>
      </c>
      <c r="Y203" s="155">
        <v>0</v>
      </c>
      <c r="Z203" s="159">
        <v>0</v>
      </c>
      <c r="AA203" s="159">
        <v>0</v>
      </c>
      <c r="AB203" s="159">
        <v>0</v>
      </c>
      <c r="AC203" s="159">
        <v>0</v>
      </c>
      <c r="AD203" s="159">
        <v>0</v>
      </c>
      <c r="AE203" s="159">
        <v>0</v>
      </c>
      <c r="BR203" s="97"/>
    </row>
    <row r="204" spans="2:70" ht="15">
      <c r="B204" s="194"/>
      <c r="C204" s="193" t="s">
        <v>426</v>
      </c>
      <c r="D204" s="178" t="s">
        <v>259</v>
      </c>
      <c r="E204" s="185">
        <v>10</v>
      </c>
      <c r="F204" s="155">
        <v>0</v>
      </c>
      <c r="G204" s="155">
        <v>0</v>
      </c>
      <c r="H204" s="155">
        <v>0</v>
      </c>
      <c r="I204" s="155">
        <v>0</v>
      </c>
      <c r="J204" s="155">
        <v>0</v>
      </c>
      <c r="K204" s="155">
        <v>0</v>
      </c>
      <c r="L204" s="155">
        <v>0</v>
      </c>
      <c r="M204" s="155">
        <v>0</v>
      </c>
      <c r="N204" s="155">
        <v>0</v>
      </c>
      <c r="O204" s="155">
        <v>0</v>
      </c>
      <c r="P204" s="155">
        <v>0</v>
      </c>
      <c r="Q204" s="155">
        <v>0</v>
      </c>
      <c r="R204" s="155">
        <v>0</v>
      </c>
      <c r="S204" s="155">
        <v>0</v>
      </c>
      <c r="T204" s="155">
        <v>0</v>
      </c>
      <c r="U204" s="155">
        <v>0</v>
      </c>
      <c r="V204" s="155">
        <v>0</v>
      </c>
      <c r="W204" s="155">
        <v>0</v>
      </c>
      <c r="X204" s="155">
        <v>0</v>
      </c>
      <c r="Y204" s="155">
        <v>0</v>
      </c>
      <c r="Z204" s="159">
        <v>0</v>
      </c>
      <c r="AA204" s="159">
        <v>0</v>
      </c>
      <c r="AB204" s="159">
        <v>0</v>
      </c>
      <c r="AC204" s="159">
        <v>0</v>
      </c>
      <c r="AD204" s="159">
        <v>0</v>
      </c>
      <c r="AE204" s="159">
        <v>0</v>
      </c>
      <c r="BR204" s="97"/>
    </row>
    <row r="205" spans="2:70" ht="15">
      <c r="B205" s="152" t="s">
        <v>260</v>
      </c>
      <c r="C205" s="147" t="s">
        <v>427</v>
      </c>
      <c r="D205" s="191"/>
      <c r="E205" s="185"/>
      <c r="F205" s="155"/>
      <c r="G205" s="155"/>
      <c r="H205" s="155"/>
      <c r="I205" s="155"/>
      <c r="J205" s="155"/>
      <c r="K205" s="155">
        <v>0</v>
      </c>
      <c r="L205" s="155">
        <v>0</v>
      </c>
      <c r="M205" s="155">
        <v>0</v>
      </c>
      <c r="N205" s="155">
        <v>0</v>
      </c>
      <c r="O205" s="155">
        <v>0</v>
      </c>
      <c r="P205" s="155">
        <v>0</v>
      </c>
      <c r="Q205" s="155">
        <v>0</v>
      </c>
      <c r="R205" s="155">
        <v>0</v>
      </c>
      <c r="S205" s="155">
        <v>0</v>
      </c>
      <c r="T205" s="155">
        <v>0</v>
      </c>
      <c r="U205" s="155">
        <v>0</v>
      </c>
      <c r="V205" s="155">
        <v>0</v>
      </c>
      <c r="W205" s="155">
        <v>0</v>
      </c>
      <c r="X205" s="155">
        <v>0</v>
      </c>
      <c r="Y205" s="155">
        <v>0</v>
      </c>
      <c r="Z205" s="159">
        <v>0</v>
      </c>
      <c r="AA205" s="159">
        <v>0</v>
      </c>
      <c r="AB205" s="159">
        <v>0</v>
      </c>
      <c r="AC205" s="159">
        <v>0</v>
      </c>
      <c r="AD205" s="159">
        <v>0</v>
      </c>
      <c r="AE205" s="159">
        <v>0</v>
      </c>
      <c r="BR205" s="97"/>
    </row>
    <row r="206" spans="2:70" ht="15">
      <c r="B206" s="195"/>
      <c r="C206" s="193" t="s">
        <v>428</v>
      </c>
      <c r="D206" s="178" t="s">
        <v>259</v>
      </c>
      <c r="E206" s="185">
        <v>6</v>
      </c>
      <c r="F206" s="196">
        <v>0</v>
      </c>
      <c r="G206" s="196">
        <v>0</v>
      </c>
      <c r="H206" s="196">
        <v>0</v>
      </c>
      <c r="I206" s="196">
        <v>0</v>
      </c>
      <c r="J206" s="196">
        <v>0</v>
      </c>
      <c r="K206" s="155">
        <v>0</v>
      </c>
      <c r="L206" s="155">
        <v>0</v>
      </c>
      <c r="M206" s="155">
        <v>0</v>
      </c>
      <c r="N206" s="155">
        <v>0</v>
      </c>
      <c r="O206" s="155">
        <v>0</v>
      </c>
      <c r="P206" s="155">
        <v>0</v>
      </c>
      <c r="Q206" s="155">
        <v>0</v>
      </c>
      <c r="R206" s="155">
        <v>0</v>
      </c>
      <c r="S206" s="155">
        <v>0</v>
      </c>
      <c r="T206" s="155">
        <v>0</v>
      </c>
      <c r="U206" s="155">
        <v>0</v>
      </c>
      <c r="V206" s="155">
        <v>0</v>
      </c>
      <c r="W206" s="155">
        <v>0</v>
      </c>
      <c r="X206" s="155">
        <v>0</v>
      </c>
      <c r="Y206" s="155">
        <v>0</v>
      </c>
      <c r="Z206" s="159">
        <v>0</v>
      </c>
      <c r="AA206" s="159">
        <v>0</v>
      </c>
      <c r="AB206" s="159">
        <v>0</v>
      </c>
      <c r="AC206" s="159">
        <v>0</v>
      </c>
      <c r="AD206" s="159">
        <v>0</v>
      </c>
      <c r="AE206" s="159">
        <v>0</v>
      </c>
      <c r="BR206" s="97"/>
    </row>
    <row r="207" spans="2:70" ht="15">
      <c r="B207" s="197"/>
      <c r="C207" s="193" t="s">
        <v>429</v>
      </c>
      <c r="D207" s="178" t="s">
        <v>259</v>
      </c>
      <c r="E207" s="185">
        <v>6</v>
      </c>
      <c r="F207" s="196">
        <v>0</v>
      </c>
      <c r="G207" s="196">
        <v>0</v>
      </c>
      <c r="H207" s="196">
        <v>0</v>
      </c>
      <c r="I207" s="196">
        <v>0</v>
      </c>
      <c r="J207" s="196">
        <v>0</v>
      </c>
      <c r="K207" s="155">
        <v>0</v>
      </c>
      <c r="L207" s="155">
        <v>0</v>
      </c>
      <c r="M207" s="155">
        <v>0</v>
      </c>
      <c r="N207" s="155">
        <v>0</v>
      </c>
      <c r="O207" s="155">
        <v>0</v>
      </c>
      <c r="P207" s="155">
        <v>0</v>
      </c>
      <c r="Q207" s="155">
        <v>0</v>
      </c>
      <c r="R207" s="155">
        <v>0</v>
      </c>
      <c r="S207" s="155">
        <v>0</v>
      </c>
      <c r="T207" s="155">
        <v>0</v>
      </c>
      <c r="U207" s="155">
        <v>0</v>
      </c>
      <c r="V207" s="155">
        <v>0</v>
      </c>
      <c r="W207" s="155">
        <v>0</v>
      </c>
      <c r="X207" s="155">
        <v>0</v>
      </c>
      <c r="Y207" s="155">
        <v>0</v>
      </c>
      <c r="Z207" s="159">
        <v>0</v>
      </c>
      <c r="AA207" s="159">
        <v>0</v>
      </c>
      <c r="AB207" s="159">
        <v>0</v>
      </c>
      <c r="AC207" s="159">
        <v>0</v>
      </c>
      <c r="AD207" s="159">
        <v>0</v>
      </c>
      <c r="AE207" s="159">
        <v>0</v>
      </c>
      <c r="BR207" s="97"/>
    </row>
    <row r="208" spans="2:70" ht="15">
      <c r="B208" s="152" t="s">
        <v>262</v>
      </c>
      <c r="C208" s="147" t="s">
        <v>430</v>
      </c>
      <c r="D208" s="178" t="s">
        <v>259</v>
      </c>
      <c r="E208" s="185">
        <v>4</v>
      </c>
      <c r="F208" s="196">
        <v>0</v>
      </c>
      <c r="G208" s="196">
        <v>0</v>
      </c>
      <c r="H208" s="196">
        <v>0</v>
      </c>
      <c r="I208" s="196">
        <v>0</v>
      </c>
      <c r="J208" s="196">
        <v>0</v>
      </c>
      <c r="K208" s="155">
        <v>0</v>
      </c>
      <c r="L208" s="155">
        <v>0</v>
      </c>
      <c r="M208" s="155">
        <v>0</v>
      </c>
      <c r="N208" s="155">
        <v>0</v>
      </c>
      <c r="O208" s="155">
        <v>0</v>
      </c>
      <c r="P208" s="155">
        <v>0</v>
      </c>
      <c r="Q208" s="155">
        <v>0</v>
      </c>
      <c r="R208" s="155">
        <v>0</v>
      </c>
      <c r="S208" s="155">
        <v>0</v>
      </c>
      <c r="T208" s="155">
        <v>0</v>
      </c>
      <c r="U208" s="155">
        <v>0</v>
      </c>
      <c r="V208" s="155">
        <v>0</v>
      </c>
      <c r="W208" s="155">
        <v>0</v>
      </c>
      <c r="X208" s="155">
        <v>0</v>
      </c>
      <c r="Y208" s="155">
        <v>0</v>
      </c>
      <c r="Z208" s="159">
        <v>0</v>
      </c>
      <c r="AA208" s="159">
        <v>0</v>
      </c>
      <c r="AB208" s="159">
        <v>0</v>
      </c>
      <c r="AC208" s="159">
        <v>0</v>
      </c>
      <c r="AD208" s="159">
        <v>0</v>
      </c>
      <c r="AE208" s="159">
        <v>0</v>
      </c>
      <c r="BR208" s="97"/>
    </row>
    <row r="209" spans="2:70" ht="15">
      <c r="B209" s="152" t="s">
        <v>264</v>
      </c>
      <c r="C209" s="147" t="s">
        <v>324</v>
      </c>
      <c r="D209" s="191"/>
      <c r="E209" s="185"/>
      <c r="F209" s="155"/>
      <c r="G209" s="155"/>
      <c r="H209" s="155"/>
      <c r="I209" s="155"/>
      <c r="J209" s="155"/>
      <c r="K209" s="155">
        <v>0</v>
      </c>
      <c r="L209" s="155">
        <v>0</v>
      </c>
      <c r="M209" s="155">
        <v>0</v>
      </c>
      <c r="N209" s="155">
        <v>0</v>
      </c>
      <c r="O209" s="155">
        <v>0</v>
      </c>
      <c r="P209" s="155">
        <v>0</v>
      </c>
      <c r="Q209" s="155">
        <v>0</v>
      </c>
      <c r="R209" s="155">
        <v>0</v>
      </c>
      <c r="S209" s="155">
        <v>0</v>
      </c>
      <c r="T209" s="155">
        <v>0</v>
      </c>
      <c r="U209" s="155">
        <v>0</v>
      </c>
      <c r="V209" s="155">
        <v>0</v>
      </c>
      <c r="W209" s="155">
        <v>0</v>
      </c>
      <c r="X209" s="155">
        <v>0</v>
      </c>
      <c r="Y209" s="155">
        <v>0</v>
      </c>
      <c r="Z209" s="159">
        <v>0</v>
      </c>
      <c r="AA209" s="159">
        <v>0</v>
      </c>
      <c r="AB209" s="159">
        <v>0</v>
      </c>
      <c r="AC209" s="159">
        <v>0</v>
      </c>
      <c r="AD209" s="159">
        <v>0</v>
      </c>
      <c r="AE209" s="159">
        <v>0</v>
      </c>
      <c r="BR209" s="97"/>
    </row>
    <row r="210" spans="2:70" ht="15">
      <c r="B210" s="160"/>
      <c r="C210" s="94" t="s">
        <v>325</v>
      </c>
      <c r="D210" s="178" t="s">
        <v>259</v>
      </c>
      <c r="E210" s="185">
        <v>0.3</v>
      </c>
      <c r="F210" s="155">
        <v>0</v>
      </c>
      <c r="G210" s="155">
        <v>0</v>
      </c>
      <c r="H210" s="155">
        <v>0</v>
      </c>
      <c r="I210" s="155">
        <v>0</v>
      </c>
      <c r="J210" s="155">
        <v>0</v>
      </c>
      <c r="K210" s="155">
        <v>0</v>
      </c>
      <c r="L210" s="155">
        <v>0</v>
      </c>
      <c r="M210" s="155">
        <v>0</v>
      </c>
      <c r="N210" s="155">
        <v>0</v>
      </c>
      <c r="O210" s="155">
        <v>0</v>
      </c>
      <c r="P210" s="155">
        <v>0</v>
      </c>
      <c r="Q210" s="155">
        <v>0</v>
      </c>
      <c r="R210" s="155">
        <v>0</v>
      </c>
      <c r="S210" s="155">
        <v>0</v>
      </c>
      <c r="T210" s="155">
        <v>0</v>
      </c>
      <c r="U210" s="155">
        <v>0</v>
      </c>
      <c r="V210" s="155">
        <v>0</v>
      </c>
      <c r="W210" s="155">
        <v>0</v>
      </c>
      <c r="X210" s="155">
        <v>0</v>
      </c>
      <c r="Y210" s="155">
        <v>0</v>
      </c>
      <c r="Z210" s="159">
        <v>0</v>
      </c>
      <c r="AA210" s="159">
        <v>0</v>
      </c>
      <c r="AB210" s="159">
        <v>0</v>
      </c>
      <c r="AC210" s="159">
        <v>0</v>
      </c>
      <c r="AD210" s="159">
        <v>0</v>
      </c>
      <c r="AE210" s="159">
        <v>0</v>
      </c>
      <c r="BR210" s="97"/>
    </row>
    <row r="211" spans="2:70" ht="15">
      <c r="B211" s="160"/>
      <c r="C211" s="94" t="s">
        <v>326</v>
      </c>
      <c r="D211" s="178" t="s">
        <v>259</v>
      </c>
      <c r="E211" s="185">
        <v>0.2</v>
      </c>
      <c r="F211" s="155">
        <v>0</v>
      </c>
      <c r="G211" s="155">
        <v>0</v>
      </c>
      <c r="H211" s="155">
        <v>0</v>
      </c>
      <c r="I211" s="155">
        <v>0</v>
      </c>
      <c r="J211" s="155">
        <v>0</v>
      </c>
      <c r="K211" s="155">
        <v>0</v>
      </c>
      <c r="L211" s="155">
        <v>0</v>
      </c>
      <c r="M211" s="155">
        <v>0</v>
      </c>
      <c r="N211" s="155">
        <v>0</v>
      </c>
      <c r="O211" s="155">
        <v>0</v>
      </c>
      <c r="P211" s="155">
        <v>0</v>
      </c>
      <c r="Q211" s="155">
        <v>0</v>
      </c>
      <c r="R211" s="155">
        <v>0</v>
      </c>
      <c r="S211" s="155">
        <v>0</v>
      </c>
      <c r="T211" s="155">
        <v>0</v>
      </c>
      <c r="U211" s="155">
        <v>0</v>
      </c>
      <c r="V211" s="155">
        <v>0</v>
      </c>
      <c r="W211" s="155">
        <v>0</v>
      </c>
      <c r="X211" s="155">
        <v>0</v>
      </c>
      <c r="Y211" s="155">
        <v>0</v>
      </c>
      <c r="Z211" s="159">
        <v>0</v>
      </c>
      <c r="AA211" s="159">
        <v>0</v>
      </c>
      <c r="AB211" s="159">
        <v>0</v>
      </c>
      <c r="AC211" s="159">
        <v>0</v>
      </c>
      <c r="AD211" s="159">
        <v>0</v>
      </c>
      <c r="AE211" s="159">
        <v>0</v>
      </c>
      <c r="BR211" s="97"/>
    </row>
    <row r="212" spans="2:70" ht="15">
      <c r="B212" s="160"/>
      <c r="C212" s="94" t="s">
        <v>327</v>
      </c>
      <c r="D212" s="178" t="s">
        <v>259</v>
      </c>
      <c r="E212" s="185">
        <v>0.06</v>
      </c>
      <c r="F212" s="155">
        <v>0</v>
      </c>
      <c r="G212" s="155">
        <v>0</v>
      </c>
      <c r="H212" s="155">
        <v>0</v>
      </c>
      <c r="I212" s="155">
        <v>0</v>
      </c>
      <c r="J212" s="155">
        <v>0</v>
      </c>
      <c r="K212" s="155">
        <v>0</v>
      </c>
      <c r="L212" s="155">
        <v>0</v>
      </c>
      <c r="M212" s="155">
        <v>0</v>
      </c>
      <c r="N212" s="155">
        <v>0</v>
      </c>
      <c r="O212" s="155">
        <v>0</v>
      </c>
      <c r="P212" s="155">
        <v>0</v>
      </c>
      <c r="Q212" s="155">
        <v>0</v>
      </c>
      <c r="R212" s="155">
        <v>0</v>
      </c>
      <c r="S212" s="155">
        <v>0</v>
      </c>
      <c r="T212" s="155">
        <v>0</v>
      </c>
      <c r="U212" s="155">
        <v>0</v>
      </c>
      <c r="V212" s="155">
        <v>0</v>
      </c>
      <c r="W212" s="155">
        <v>0</v>
      </c>
      <c r="X212" s="155">
        <v>0</v>
      </c>
      <c r="Y212" s="155">
        <v>0</v>
      </c>
      <c r="Z212" s="159">
        <v>0</v>
      </c>
      <c r="AA212" s="159">
        <v>0</v>
      </c>
      <c r="AB212" s="159">
        <v>0</v>
      </c>
      <c r="AC212" s="159">
        <v>0</v>
      </c>
      <c r="AD212" s="159">
        <v>0</v>
      </c>
      <c r="AE212" s="159">
        <v>0</v>
      </c>
      <c r="BR212" s="97"/>
    </row>
    <row r="213" spans="2:70" ht="15">
      <c r="B213" s="160"/>
      <c r="C213" s="94" t="s">
        <v>328</v>
      </c>
      <c r="D213" s="178" t="s">
        <v>259</v>
      </c>
      <c r="E213" s="185">
        <v>0.06</v>
      </c>
      <c r="F213" s="155">
        <v>0</v>
      </c>
      <c r="G213" s="155">
        <v>0</v>
      </c>
      <c r="H213" s="155">
        <v>0</v>
      </c>
      <c r="I213" s="155">
        <v>0</v>
      </c>
      <c r="J213" s="155">
        <v>0</v>
      </c>
      <c r="K213" s="155">
        <v>0</v>
      </c>
      <c r="L213" s="155">
        <v>0</v>
      </c>
      <c r="M213" s="155">
        <v>0</v>
      </c>
      <c r="N213" s="155">
        <v>0</v>
      </c>
      <c r="O213" s="155">
        <v>0</v>
      </c>
      <c r="P213" s="155">
        <v>0</v>
      </c>
      <c r="Q213" s="155">
        <v>0</v>
      </c>
      <c r="R213" s="155">
        <v>0</v>
      </c>
      <c r="S213" s="155">
        <v>0</v>
      </c>
      <c r="T213" s="155">
        <v>0</v>
      </c>
      <c r="U213" s="155">
        <v>0</v>
      </c>
      <c r="V213" s="155">
        <v>0</v>
      </c>
      <c r="W213" s="155">
        <v>0</v>
      </c>
      <c r="X213" s="155">
        <v>0</v>
      </c>
      <c r="Y213" s="155">
        <v>0</v>
      </c>
      <c r="Z213" s="159">
        <v>0</v>
      </c>
      <c r="AA213" s="159">
        <v>0</v>
      </c>
      <c r="AB213" s="159">
        <v>0</v>
      </c>
      <c r="AC213" s="159">
        <v>0</v>
      </c>
      <c r="AD213" s="159">
        <v>0</v>
      </c>
      <c r="AE213" s="159">
        <v>0</v>
      </c>
      <c r="BR213" s="97"/>
    </row>
    <row r="214" spans="2:70" ht="15">
      <c r="B214" s="160"/>
      <c r="C214" s="94" t="s">
        <v>329</v>
      </c>
      <c r="D214" s="178" t="s">
        <v>259</v>
      </c>
      <c r="E214" s="185">
        <v>0.03</v>
      </c>
      <c r="F214" s="155">
        <v>0</v>
      </c>
      <c r="G214" s="155">
        <v>0</v>
      </c>
      <c r="H214" s="155">
        <v>0</v>
      </c>
      <c r="I214" s="155">
        <v>0</v>
      </c>
      <c r="J214" s="155">
        <v>0</v>
      </c>
      <c r="K214" s="155">
        <v>0</v>
      </c>
      <c r="L214" s="155">
        <v>0</v>
      </c>
      <c r="M214" s="155">
        <v>0</v>
      </c>
      <c r="N214" s="155">
        <v>0</v>
      </c>
      <c r="O214" s="155">
        <v>0</v>
      </c>
      <c r="P214" s="155">
        <v>0</v>
      </c>
      <c r="Q214" s="155">
        <v>0</v>
      </c>
      <c r="R214" s="155">
        <v>0</v>
      </c>
      <c r="S214" s="155">
        <v>0</v>
      </c>
      <c r="T214" s="155">
        <v>0</v>
      </c>
      <c r="U214" s="155">
        <v>0</v>
      </c>
      <c r="V214" s="155">
        <v>0</v>
      </c>
      <c r="W214" s="155">
        <v>0</v>
      </c>
      <c r="X214" s="155">
        <v>0</v>
      </c>
      <c r="Y214" s="155">
        <v>0</v>
      </c>
      <c r="Z214" s="159">
        <v>0</v>
      </c>
      <c r="AA214" s="159">
        <v>0</v>
      </c>
      <c r="AB214" s="159">
        <v>0</v>
      </c>
      <c r="AC214" s="159">
        <v>0</v>
      </c>
      <c r="AD214" s="159">
        <v>0</v>
      </c>
      <c r="AE214" s="159">
        <v>0</v>
      </c>
      <c r="BR214" s="97"/>
    </row>
    <row r="215" spans="2:70" ht="15">
      <c r="B215" s="160"/>
      <c r="C215" s="94" t="s">
        <v>431</v>
      </c>
      <c r="D215" s="178" t="s">
        <v>259</v>
      </c>
      <c r="E215" s="185">
        <v>6.3</v>
      </c>
      <c r="F215" s="155">
        <v>0</v>
      </c>
      <c r="G215" s="155">
        <v>0</v>
      </c>
      <c r="H215" s="155">
        <v>0</v>
      </c>
      <c r="I215" s="155">
        <v>0</v>
      </c>
      <c r="J215" s="155">
        <v>0</v>
      </c>
      <c r="K215" s="155">
        <v>0</v>
      </c>
      <c r="L215" s="155">
        <v>0</v>
      </c>
      <c r="M215" s="155">
        <v>0</v>
      </c>
      <c r="N215" s="155">
        <v>0</v>
      </c>
      <c r="O215" s="155">
        <v>0</v>
      </c>
      <c r="P215" s="155">
        <v>0</v>
      </c>
      <c r="Q215" s="155">
        <v>0</v>
      </c>
      <c r="R215" s="155">
        <v>0</v>
      </c>
      <c r="S215" s="155">
        <v>0</v>
      </c>
      <c r="T215" s="155">
        <v>0</v>
      </c>
      <c r="U215" s="155">
        <v>0</v>
      </c>
      <c r="V215" s="155">
        <v>0</v>
      </c>
      <c r="W215" s="155">
        <v>0</v>
      </c>
      <c r="X215" s="155">
        <v>0</v>
      </c>
      <c r="Y215" s="155">
        <v>0</v>
      </c>
      <c r="Z215" s="159">
        <v>0</v>
      </c>
      <c r="AA215" s="159">
        <v>0</v>
      </c>
      <c r="AB215" s="159">
        <v>0</v>
      </c>
      <c r="AC215" s="159">
        <v>0</v>
      </c>
      <c r="AD215" s="159">
        <v>0</v>
      </c>
      <c r="AE215" s="159">
        <v>0</v>
      </c>
      <c r="BR215" s="97"/>
    </row>
    <row r="216" spans="2:70" ht="15">
      <c r="B216" s="160"/>
      <c r="C216" s="94" t="s">
        <v>432</v>
      </c>
      <c r="D216" s="178" t="s">
        <v>259</v>
      </c>
      <c r="E216" s="185">
        <v>2</v>
      </c>
      <c r="F216" s="155">
        <v>0</v>
      </c>
      <c r="G216" s="155">
        <v>0</v>
      </c>
      <c r="H216" s="155">
        <v>0</v>
      </c>
      <c r="I216" s="155">
        <v>0</v>
      </c>
      <c r="J216" s="155">
        <v>0</v>
      </c>
      <c r="K216" s="155">
        <v>0</v>
      </c>
      <c r="L216" s="155">
        <v>0</v>
      </c>
      <c r="M216" s="155">
        <v>0</v>
      </c>
      <c r="N216" s="155">
        <v>0</v>
      </c>
      <c r="O216" s="155">
        <v>0</v>
      </c>
      <c r="P216" s="155">
        <v>0</v>
      </c>
      <c r="Q216" s="155">
        <v>0</v>
      </c>
      <c r="R216" s="155">
        <v>0</v>
      </c>
      <c r="S216" s="155">
        <v>0</v>
      </c>
      <c r="T216" s="155">
        <v>0</v>
      </c>
      <c r="U216" s="155">
        <v>0</v>
      </c>
      <c r="V216" s="155">
        <v>0</v>
      </c>
      <c r="W216" s="155">
        <v>0</v>
      </c>
      <c r="X216" s="155">
        <v>0</v>
      </c>
      <c r="Y216" s="155">
        <v>0</v>
      </c>
      <c r="Z216" s="159">
        <v>0</v>
      </c>
      <c r="AA216" s="159">
        <v>0</v>
      </c>
      <c r="AB216" s="159">
        <v>0</v>
      </c>
      <c r="AC216" s="159">
        <v>0</v>
      </c>
      <c r="AD216" s="159">
        <v>0</v>
      </c>
      <c r="AE216" s="159">
        <v>0</v>
      </c>
      <c r="BR216" s="97"/>
    </row>
    <row r="217" spans="2:70" ht="15">
      <c r="B217" s="160"/>
      <c r="C217" s="94" t="s">
        <v>433</v>
      </c>
      <c r="D217" s="178" t="s">
        <v>259</v>
      </c>
      <c r="E217" s="185">
        <v>15</v>
      </c>
      <c r="F217" s="155">
        <v>0</v>
      </c>
      <c r="G217" s="155">
        <v>0</v>
      </c>
      <c r="H217" s="155">
        <v>0</v>
      </c>
      <c r="I217" s="155">
        <v>0</v>
      </c>
      <c r="J217" s="155">
        <v>0</v>
      </c>
      <c r="K217" s="155">
        <v>0</v>
      </c>
      <c r="L217" s="155">
        <v>0</v>
      </c>
      <c r="M217" s="155">
        <v>0</v>
      </c>
      <c r="N217" s="155">
        <v>0</v>
      </c>
      <c r="O217" s="155">
        <v>0</v>
      </c>
      <c r="P217" s="155">
        <v>0</v>
      </c>
      <c r="Q217" s="155">
        <v>0</v>
      </c>
      <c r="R217" s="155">
        <v>0</v>
      </c>
      <c r="S217" s="155">
        <v>0</v>
      </c>
      <c r="T217" s="155">
        <v>0</v>
      </c>
      <c r="U217" s="155">
        <v>0</v>
      </c>
      <c r="V217" s="155">
        <v>0</v>
      </c>
      <c r="W217" s="155">
        <v>0</v>
      </c>
      <c r="X217" s="155">
        <v>0</v>
      </c>
      <c r="Y217" s="155">
        <v>0</v>
      </c>
      <c r="Z217" s="159">
        <v>0</v>
      </c>
      <c r="AA217" s="159">
        <v>0</v>
      </c>
      <c r="AB217" s="159">
        <v>0</v>
      </c>
      <c r="AC217" s="159">
        <v>0</v>
      </c>
      <c r="AD217" s="159">
        <v>0</v>
      </c>
      <c r="AE217" s="159">
        <v>0</v>
      </c>
      <c r="BR217" s="97"/>
    </row>
    <row r="218" spans="2:70" ht="15">
      <c r="B218" s="152" t="s">
        <v>270</v>
      </c>
      <c r="C218" s="147" t="s">
        <v>434</v>
      </c>
      <c r="D218" s="191"/>
      <c r="E218" s="185"/>
      <c r="F218" s="155"/>
      <c r="G218" s="155"/>
      <c r="H218" s="155"/>
      <c r="I218" s="155"/>
      <c r="J218" s="155"/>
      <c r="K218" s="155">
        <v>0</v>
      </c>
      <c r="L218" s="155">
        <v>0</v>
      </c>
      <c r="M218" s="155">
        <v>0</v>
      </c>
      <c r="N218" s="155">
        <v>0</v>
      </c>
      <c r="O218" s="155">
        <v>0</v>
      </c>
      <c r="P218" s="155">
        <v>0</v>
      </c>
      <c r="Q218" s="155">
        <v>0</v>
      </c>
      <c r="R218" s="155">
        <v>0</v>
      </c>
      <c r="S218" s="155">
        <v>0</v>
      </c>
      <c r="T218" s="155">
        <v>0</v>
      </c>
      <c r="U218" s="155">
        <v>0</v>
      </c>
      <c r="V218" s="155">
        <v>0</v>
      </c>
      <c r="W218" s="155">
        <v>0</v>
      </c>
      <c r="X218" s="155">
        <v>0</v>
      </c>
      <c r="Y218" s="155">
        <v>0</v>
      </c>
      <c r="Z218" s="159">
        <v>0</v>
      </c>
      <c r="AA218" s="159">
        <v>0</v>
      </c>
      <c r="AB218" s="159">
        <v>0</v>
      </c>
      <c r="AC218" s="159">
        <v>0</v>
      </c>
      <c r="AD218" s="159">
        <v>0</v>
      </c>
      <c r="AE218" s="159">
        <v>0</v>
      </c>
      <c r="BR218" s="97"/>
    </row>
    <row r="219" spans="2:70" ht="15">
      <c r="B219" s="160"/>
      <c r="C219" s="193" t="s">
        <v>435</v>
      </c>
      <c r="D219" s="178" t="s">
        <v>259</v>
      </c>
      <c r="E219" s="185">
        <v>0.3</v>
      </c>
      <c r="F219" s="155">
        <v>0</v>
      </c>
      <c r="G219" s="155">
        <v>0</v>
      </c>
      <c r="H219" s="155">
        <v>0</v>
      </c>
      <c r="I219" s="155">
        <v>0</v>
      </c>
      <c r="J219" s="155">
        <v>0</v>
      </c>
      <c r="K219" s="155">
        <v>0</v>
      </c>
      <c r="L219" s="155">
        <v>0</v>
      </c>
      <c r="M219" s="155">
        <v>0</v>
      </c>
      <c r="N219" s="155">
        <v>0</v>
      </c>
      <c r="O219" s="155">
        <v>0</v>
      </c>
      <c r="P219" s="155">
        <v>0</v>
      </c>
      <c r="Q219" s="155">
        <v>0</v>
      </c>
      <c r="R219" s="155">
        <v>0</v>
      </c>
      <c r="S219" s="155">
        <v>0</v>
      </c>
      <c r="T219" s="155">
        <v>0</v>
      </c>
      <c r="U219" s="155">
        <v>0</v>
      </c>
      <c r="V219" s="155">
        <v>0</v>
      </c>
      <c r="W219" s="155">
        <v>0</v>
      </c>
      <c r="X219" s="155">
        <v>0</v>
      </c>
      <c r="Y219" s="155">
        <v>0</v>
      </c>
      <c r="Z219" s="159">
        <v>0</v>
      </c>
      <c r="AA219" s="159">
        <v>0</v>
      </c>
      <c r="AB219" s="159">
        <v>0</v>
      </c>
      <c r="AC219" s="159">
        <v>0</v>
      </c>
      <c r="AD219" s="159">
        <v>0</v>
      </c>
      <c r="AE219" s="159">
        <v>0</v>
      </c>
      <c r="BR219" s="97"/>
    </row>
    <row r="220" spans="2:70" ht="15">
      <c r="B220" s="160"/>
      <c r="C220" s="193" t="s">
        <v>436</v>
      </c>
      <c r="D220" s="178" t="s">
        <v>259</v>
      </c>
      <c r="E220" s="185">
        <v>0.9</v>
      </c>
      <c r="F220" s="155">
        <v>0</v>
      </c>
      <c r="G220" s="155">
        <v>0</v>
      </c>
      <c r="H220" s="155">
        <v>0</v>
      </c>
      <c r="I220" s="155">
        <v>0</v>
      </c>
      <c r="J220" s="155">
        <v>0</v>
      </c>
      <c r="K220" s="155">
        <v>0</v>
      </c>
      <c r="L220" s="155">
        <v>0</v>
      </c>
      <c r="M220" s="155">
        <v>0</v>
      </c>
      <c r="N220" s="155">
        <v>0</v>
      </c>
      <c r="O220" s="155">
        <v>0</v>
      </c>
      <c r="P220" s="155">
        <v>0</v>
      </c>
      <c r="Q220" s="155">
        <v>0</v>
      </c>
      <c r="R220" s="155">
        <v>0</v>
      </c>
      <c r="S220" s="155">
        <v>0</v>
      </c>
      <c r="T220" s="155">
        <v>0</v>
      </c>
      <c r="U220" s="155">
        <v>0</v>
      </c>
      <c r="V220" s="155">
        <v>0</v>
      </c>
      <c r="W220" s="155">
        <v>0</v>
      </c>
      <c r="X220" s="155">
        <v>0</v>
      </c>
      <c r="Y220" s="155">
        <v>0</v>
      </c>
      <c r="Z220" s="159">
        <v>0</v>
      </c>
      <c r="AA220" s="159">
        <v>0</v>
      </c>
      <c r="AB220" s="159">
        <v>0</v>
      </c>
      <c r="AC220" s="159">
        <v>0</v>
      </c>
      <c r="AD220" s="159">
        <v>0</v>
      </c>
      <c r="AE220" s="159">
        <v>0</v>
      </c>
      <c r="BR220" s="97"/>
    </row>
    <row r="221" spans="2:70" ht="15">
      <c r="B221" s="160"/>
      <c r="C221" s="193" t="s">
        <v>437</v>
      </c>
      <c r="D221" s="178" t="s">
        <v>259</v>
      </c>
      <c r="E221" s="185">
        <v>0.5465246062992126</v>
      </c>
      <c r="F221" s="155">
        <v>0</v>
      </c>
      <c r="G221" s="155">
        <v>0</v>
      </c>
      <c r="H221" s="155">
        <v>0</v>
      </c>
      <c r="I221" s="155">
        <v>0</v>
      </c>
      <c r="J221" s="155">
        <v>0</v>
      </c>
      <c r="K221" s="155">
        <v>0</v>
      </c>
      <c r="L221" s="155">
        <v>0</v>
      </c>
      <c r="M221" s="155">
        <v>0</v>
      </c>
      <c r="N221" s="155">
        <v>0</v>
      </c>
      <c r="O221" s="155">
        <v>0</v>
      </c>
      <c r="P221" s="155">
        <v>0</v>
      </c>
      <c r="Q221" s="155">
        <v>0</v>
      </c>
      <c r="R221" s="155">
        <v>0</v>
      </c>
      <c r="S221" s="155">
        <v>0</v>
      </c>
      <c r="T221" s="155">
        <v>0</v>
      </c>
      <c r="U221" s="155">
        <v>0</v>
      </c>
      <c r="V221" s="155">
        <v>0</v>
      </c>
      <c r="W221" s="155">
        <v>0</v>
      </c>
      <c r="X221" s="155">
        <v>0</v>
      </c>
      <c r="Y221" s="155">
        <v>0</v>
      </c>
      <c r="Z221" s="159">
        <v>0</v>
      </c>
      <c r="AA221" s="159">
        <v>0</v>
      </c>
      <c r="AB221" s="159">
        <v>0</v>
      </c>
      <c r="AC221" s="159">
        <v>0</v>
      </c>
      <c r="AD221" s="159">
        <v>0</v>
      </c>
      <c r="AE221" s="159">
        <v>0</v>
      </c>
      <c r="BR221" s="97"/>
    </row>
    <row r="222" spans="2:70" ht="15">
      <c r="B222" s="160"/>
      <c r="C222" s="193" t="s">
        <v>438</v>
      </c>
      <c r="D222" s="178" t="s">
        <v>259</v>
      </c>
      <c r="E222" s="185">
        <v>0.09556791338582675</v>
      </c>
      <c r="F222" s="155">
        <v>0</v>
      </c>
      <c r="G222" s="155">
        <v>0</v>
      </c>
      <c r="H222" s="155">
        <v>0</v>
      </c>
      <c r="I222" s="155">
        <v>0</v>
      </c>
      <c r="J222" s="155">
        <v>0</v>
      </c>
      <c r="K222" s="155">
        <v>0</v>
      </c>
      <c r="L222" s="155">
        <v>0</v>
      </c>
      <c r="M222" s="155">
        <v>0</v>
      </c>
      <c r="N222" s="155">
        <v>0</v>
      </c>
      <c r="O222" s="155">
        <v>0</v>
      </c>
      <c r="P222" s="155">
        <v>0</v>
      </c>
      <c r="Q222" s="155">
        <v>0</v>
      </c>
      <c r="R222" s="155">
        <v>0</v>
      </c>
      <c r="S222" s="155">
        <v>0</v>
      </c>
      <c r="T222" s="155">
        <v>0</v>
      </c>
      <c r="U222" s="155">
        <v>0</v>
      </c>
      <c r="V222" s="155">
        <v>0</v>
      </c>
      <c r="W222" s="155">
        <v>0</v>
      </c>
      <c r="X222" s="155">
        <v>0</v>
      </c>
      <c r="Y222" s="155">
        <v>0</v>
      </c>
      <c r="Z222" s="159">
        <v>0</v>
      </c>
      <c r="AA222" s="159">
        <v>0</v>
      </c>
      <c r="AB222" s="159">
        <v>0</v>
      </c>
      <c r="AC222" s="159">
        <v>0</v>
      </c>
      <c r="AD222" s="159">
        <v>0</v>
      </c>
      <c r="AE222" s="159">
        <v>0</v>
      </c>
      <c r="BR222" s="97"/>
    </row>
    <row r="223" spans="2:70" ht="15">
      <c r="B223" s="160"/>
      <c r="C223" s="193" t="s">
        <v>439</v>
      </c>
      <c r="D223" s="178" t="s">
        <v>259</v>
      </c>
      <c r="E223" s="185">
        <v>1.5984190944881893</v>
      </c>
      <c r="F223" s="155">
        <v>0</v>
      </c>
      <c r="G223" s="155">
        <v>0</v>
      </c>
      <c r="H223" s="155">
        <v>0</v>
      </c>
      <c r="I223" s="155">
        <v>0</v>
      </c>
      <c r="J223" s="155">
        <v>0</v>
      </c>
      <c r="K223" s="155">
        <v>0</v>
      </c>
      <c r="L223" s="155">
        <v>0</v>
      </c>
      <c r="M223" s="155">
        <v>0</v>
      </c>
      <c r="N223" s="155">
        <v>0</v>
      </c>
      <c r="O223" s="155">
        <v>0</v>
      </c>
      <c r="P223" s="155">
        <v>0</v>
      </c>
      <c r="Q223" s="155">
        <v>0</v>
      </c>
      <c r="R223" s="155">
        <v>0</v>
      </c>
      <c r="S223" s="155">
        <v>0</v>
      </c>
      <c r="T223" s="155">
        <v>0</v>
      </c>
      <c r="U223" s="155">
        <v>0</v>
      </c>
      <c r="V223" s="155">
        <v>0</v>
      </c>
      <c r="W223" s="155">
        <v>0</v>
      </c>
      <c r="X223" s="155">
        <v>0</v>
      </c>
      <c r="Y223" s="155">
        <v>0</v>
      </c>
      <c r="Z223" s="159">
        <v>0</v>
      </c>
      <c r="AA223" s="159">
        <v>0</v>
      </c>
      <c r="AB223" s="159">
        <v>0</v>
      </c>
      <c r="AC223" s="159">
        <v>0</v>
      </c>
      <c r="AD223" s="159">
        <v>0</v>
      </c>
      <c r="AE223" s="159">
        <v>0</v>
      </c>
      <c r="BR223" s="97"/>
    </row>
    <row r="224" spans="2:70" ht="15">
      <c r="B224" s="160"/>
      <c r="C224" s="94" t="s">
        <v>440</v>
      </c>
      <c r="D224" s="178" t="s">
        <v>259</v>
      </c>
      <c r="E224" s="185">
        <v>1.25</v>
      </c>
      <c r="F224" s="155">
        <v>0</v>
      </c>
      <c r="G224" s="155">
        <v>0</v>
      </c>
      <c r="H224" s="155">
        <v>0</v>
      </c>
      <c r="I224" s="155">
        <v>0</v>
      </c>
      <c r="J224" s="155">
        <v>0</v>
      </c>
      <c r="K224" s="155">
        <v>0</v>
      </c>
      <c r="L224" s="155">
        <v>0</v>
      </c>
      <c r="M224" s="155">
        <v>0</v>
      </c>
      <c r="N224" s="155">
        <v>0</v>
      </c>
      <c r="O224" s="155">
        <v>0</v>
      </c>
      <c r="P224" s="155">
        <v>0</v>
      </c>
      <c r="Q224" s="155">
        <v>0</v>
      </c>
      <c r="R224" s="155">
        <v>0</v>
      </c>
      <c r="S224" s="155">
        <v>0</v>
      </c>
      <c r="T224" s="155">
        <v>0</v>
      </c>
      <c r="U224" s="155">
        <v>0</v>
      </c>
      <c r="V224" s="155">
        <v>0</v>
      </c>
      <c r="W224" s="155">
        <v>0</v>
      </c>
      <c r="X224" s="155">
        <v>0</v>
      </c>
      <c r="Y224" s="155">
        <v>0</v>
      </c>
      <c r="Z224" s="159">
        <v>0</v>
      </c>
      <c r="AA224" s="159">
        <v>0</v>
      </c>
      <c r="AB224" s="159">
        <v>0</v>
      </c>
      <c r="AC224" s="159">
        <v>0</v>
      </c>
      <c r="AD224" s="159">
        <v>0</v>
      </c>
      <c r="AE224" s="159">
        <v>0</v>
      </c>
      <c r="BR224" s="97"/>
    </row>
    <row r="225" spans="2:70" ht="15">
      <c r="B225" s="152" t="s">
        <v>272</v>
      </c>
      <c r="C225" s="147" t="s">
        <v>441</v>
      </c>
      <c r="D225" s="178" t="s">
        <v>259</v>
      </c>
      <c r="E225" s="185"/>
      <c r="F225" s="155"/>
      <c r="G225" s="155"/>
      <c r="H225" s="155"/>
      <c r="I225" s="155"/>
      <c r="J225" s="155"/>
      <c r="K225" s="155">
        <v>0</v>
      </c>
      <c r="L225" s="155">
        <v>0</v>
      </c>
      <c r="M225" s="155">
        <v>0</v>
      </c>
      <c r="N225" s="155">
        <v>0</v>
      </c>
      <c r="O225" s="155">
        <v>0</v>
      </c>
      <c r="P225" s="155">
        <v>0</v>
      </c>
      <c r="Q225" s="155">
        <v>0</v>
      </c>
      <c r="R225" s="155">
        <v>0</v>
      </c>
      <c r="S225" s="155">
        <v>0</v>
      </c>
      <c r="T225" s="155">
        <v>0</v>
      </c>
      <c r="U225" s="155">
        <v>0</v>
      </c>
      <c r="V225" s="155">
        <v>0</v>
      </c>
      <c r="W225" s="155">
        <v>0</v>
      </c>
      <c r="X225" s="155">
        <v>0</v>
      </c>
      <c r="Y225" s="155">
        <v>0</v>
      </c>
      <c r="Z225" s="159">
        <v>0</v>
      </c>
      <c r="AA225" s="159">
        <v>0</v>
      </c>
      <c r="AB225" s="159">
        <v>0</v>
      </c>
      <c r="AC225" s="159">
        <v>0</v>
      </c>
      <c r="AD225" s="159">
        <v>0</v>
      </c>
      <c r="AE225" s="159">
        <v>0</v>
      </c>
      <c r="BR225" s="97"/>
    </row>
    <row r="226" spans="2:70" ht="15">
      <c r="B226" s="160"/>
      <c r="C226" s="94" t="s">
        <v>335</v>
      </c>
      <c r="D226" s="178" t="s">
        <v>259</v>
      </c>
      <c r="E226" s="185">
        <v>0.2</v>
      </c>
      <c r="F226" s="155">
        <v>0</v>
      </c>
      <c r="G226" s="155">
        <v>0</v>
      </c>
      <c r="H226" s="155">
        <v>0</v>
      </c>
      <c r="I226" s="155">
        <v>0</v>
      </c>
      <c r="J226" s="155">
        <v>0</v>
      </c>
      <c r="K226" s="155">
        <v>0</v>
      </c>
      <c r="L226" s="155">
        <v>0</v>
      </c>
      <c r="M226" s="155">
        <v>0</v>
      </c>
      <c r="N226" s="155">
        <v>0</v>
      </c>
      <c r="O226" s="155">
        <v>0</v>
      </c>
      <c r="P226" s="155">
        <v>0</v>
      </c>
      <c r="Q226" s="155">
        <v>0</v>
      </c>
      <c r="R226" s="155">
        <v>0</v>
      </c>
      <c r="S226" s="155">
        <v>0</v>
      </c>
      <c r="T226" s="155">
        <v>0</v>
      </c>
      <c r="U226" s="155">
        <v>0</v>
      </c>
      <c r="V226" s="155">
        <v>0</v>
      </c>
      <c r="W226" s="155">
        <v>0</v>
      </c>
      <c r="X226" s="155">
        <v>0</v>
      </c>
      <c r="Y226" s="155">
        <v>0</v>
      </c>
      <c r="Z226" s="159">
        <v>0</v>
      </c>
      <c r="AA226" s="159">
        <v>0</v>
      </c>
      <c r="AB226" s="159">
        <v>0</v>
      </c>
      <c r="AC226" s="159">
        <v>0</v>
      </c>
      <c r="AD226" s="159">
        <v>0</v>
      </c>
      <c r="AE226" s="159">
        <v>0</v>
      </c>
      <c r="BR226" s="97"/>
    </row>
    <row r="227" spans="2:70" ht="15">
      <c r="B227" s="160"/>
      <c r="C227" s="94" t="s">
        <v>336</v>
      </c>
      <c r="D227" s="178" t="s">
        <v>259</v>
      </c>
      <c r="E227" s="185">
        <v>0.15</v>
      </c>
      <c r="F227" s="155">
        <v>0</v>
      </c>
      <c r="G227" s="155">
        <v>0</v>
      </c>
      <c r="H227" s="155">
        <v>0</v>
      </c>
      <c r="I227" s="155">
        <v>0</v>
      </c>
      <c r="J227" s="155">
        <v>0</v>
      </c>
      <c r="K227" s="155">
        <v>0</v>
      </c>
      <c r="L227" s="155">
        <v>0</v>
      </c>
      <c r="M227" s="155">
        <v>0</v>
      </c>
      <c r="N227" s="155">
        <v>0</v>
      </c>
      <c r="O227" s="155">
        <v>0</v>
      </c>
      <c r="P227" s="155">
        <v>0</v>
      </c>
      <c r="Q227" s="155">
        <v>0</v>
      </c>
      <c r="R227" s="155">
        <v>0</v>
      </c>
      <c r="S227" s="155">
        <v>0</v>
      </c>
      <c r="T227" s="155">
        <v>0</v>
      </c>
      <c r="U227" s="155">
        <v>0</v>
      </c>
      <c r="V227" s="155">
        <v>0</v>
      </c>
      <c r="W227" s="155">
        <v>0</v>
      </c>
      <c r="X227" s="155">
        <v>0</v>
      </c>
      <c r="Y227" s="155">
        <v>0</v>
      </c>
      <c r="Z227" s="159">
        <v>0</v>
      </c>
      <c r="AA227" s="159">
        <v>0</v>
      </c>
      <c r="AB227" s="159">
        <v>0</v>
      </c>
      <c r="AC227" s="159">
        <v>0</v>
      </c>
      <c r="AD227" s="159">
        <v>0</v>
      </c>
      <c r="AE227" s="159">
        <v>0</v>
      </c>
      <c r="BR227" s="97"/>
    </row>
    <row r="228" spans="2:70" ht="15">
      <c r="B228" s="160"/>
      <c r="C228" s="94" t="s">
        <v>337</v>
      </c>
      <c r="D228" s="178" t="s">
        <v>259</v>
      </c>
      <c r="E228" s="185">
        <v>0.05</v>
      </c>
      <c r="F228" s="155">
        <v>0</v>
      </c>
      <c r="G228" s="155">
        <v>0</v>
      </c>
      <c r="H228" s="155">
        <v>0</v>
      </c>
      <c r="I228" s="155">
        <v>0</v>
      </c>
      <c r="J228" s="155">
        <v>0</v>
      </c>
      <c r="K228" s="155">
        <v>0</v>
      </c>
      <c r="L228" s="155">
        <v>0</v>
      </c>
      <c r="M228" s="155">
        <v>0</v>
      </c>
      <c r="N228" s="155">
        <v>0</v>
      </c>
      <c r="O228" s="155">
        <v>0</v>
      </c>
      <c r="P228" s="155">
        <v>0</v>
      </c>
      <c r="Q228" s="155">
        <v>0</v>
      </c>
      <c r="R228" s="155">
        <v>0</v>
      </c>
      <c r="S228" s="155">
        <v>0</v>
      </c>
      <c r="T228" s="155">
        <v>0</v>
      </c>
      <c r="U228" s="155">
        <v>0</v>
      </c>
      <c r="V228" s="155">
        <v>0</v>
      </c>
      <c r="W228" s="155">
        <v>0</v>
      </c>
      <c r="X228" s="155">
        <v>0</v>
      </c>
      <c r="Y228" s="155">
        <v>0</v>
      </c>
      <c r="Z228" s="159">
        <v>0</v>
      </c>
      <c r="AA228" s="159">
        <v>0</v>
      </c>
      <c r="AB228" s="159">
        <v>0</v>
      </c>
      <c r="AC228" s="159">
        <v>0</v>
      </c>
      <c r="AD228" s="159">
        <v>0</v>
      </c>
      <c r="AE228" s="159">
        <v>0</v>
      </c>
      <c r="BR228" s="97"/>
    </row>
    <row r="229" spans="2:70" ht="15">
      <c r="B229" s="160"/>
      <c r="C229" s="94" t="s">
        <v>338</v>
      </c>
      <c r="D229" s="178" t="s">
        <v>259</v>
      </c>
      <c r="E229" s="185">
        <v>0.05</v>
      </c>
      <c r="F229" s="155">
        <v>0</v>
      </c>
      <c r="G229" s="155">
        <v>0</v>
      </c>
      <c r="H229" s="155">
        <v>0</v>
      </c>
      <c r="I229" s="155">
        <v>0</v>
      </c>
      <c r="J229" s="155">
        <v>0</v>
      </c>
      <c r="K229" s="155">
        <v>0</v>
      </c>
      <c r="L229" s="155">
        <v>0</v>
      </c>
      <c r="M229" s="155">
        <v>0</v>
      </c>
      <c r="N229" s="155">
        <v>0</v>
      </c>
      <c r="O229" s="155">
        <v>0</v>
      </c>
      <c r="P229" s="155">
        <v>0</v>
      </c>
      <c r="Q229" s="155">
        <v>0</v>
      </c>
      <c r="R229" s="155">
        <v>0</v>
      </c>
      <c r="S229" s="155">
        <v>0</v>
      </c>
      <c r="T229" s="155">
        <v>0</v>
      </c>
      <c r="U229" s="155">
        <v>0</v>
      </c>
      <c r="V229" s="155">
        <v>0</v>
      </c>
      <c r="W229" s="155">
        <v>0</v>
      </c>
      <c r="X229" s="155">
        <v>0</v>
      </c>
      <c r="Y229" s="155">
        <v>0</v>
      </c>
      <c r="Z229" s="159">
        <v>0</v>
      </c>
      <c r="AA229" s="159">
        <v>0</v>
      </c>
      <c r="AB229" s="159">
        <v>0</v>
      </c>
      <c r="AC229" s="159">
        <v>0</v>
      </c>
      <c r="AD229" s="159">
        <v>0</v>
      </c>
      <c r="AE229" s="159">
        <v>0</v>
      </c>
      <c r="BR229" s="97"/>
    </row>
    <row r="230" spans="2:70" ht="15">
      <c r="B230" s="160"/>
      <c r="C230" s="94" t="s">
        <v>339</v>
      </c>
      <c r="D230" s="178" t="s">
        <v>259</v>
      </c>
      <c r="E230" s="185">
        <v>0.03</v>
      </c>
      <c r="F230" s="155">
        <v>0</v>
      </c>
      <c r="G230" s="155">
        <v>0</v>
      </c>
      <c r="H230" s="155">
        <v>0</v>
      </c>
      <c r="I230" s="155">
        <v>0</v>
      </c>
      <c r="J230" s="155">
        <v>0</v>
      </c>
      <c r="K230" s="155">
        <v>0</v>
      </c>
      <c r="L230" s="155">
        <v>0</v>
      </c>
      <c r="M230" s="155">
        <v>0</v>
      </c>
      <c r="N230" s="155">
        <v>0</v>
      </c>
      <c r="O230" s="155">
        <v>0</v>
      </c>
      <c r="P230" s="155">
        <v>0</v>
      </c>
      <c r="Q230" s="155">
        <v>0</v>
      </c>
      <c r="R230" s="155">
        <v>0</v>
      </c>
      <c r="S230" s="155">
        <v>0</v>
      </c>
      <c r="T230" s="155">
        <v>0</v>
      </c>
      <c r="U230" s="155">
        <v>0</v>
      </c>
      <c r="V230" s="155">
        <v>0</v>
      </c>
      <c r="W230" s="155">
        <v>0</v>
      </c>
      <c r="X230" s="155">
        <v>0</v>
      </c>
      <c r="Y230" s="155">
        <v>0</v>
      </c>
      <c r="Z230" s="159">
        <v>0</v>
      </c>
      <c r="AA230" s="159">
        <v>0</v>
      </c>
      <c r="AB230" s="159">
        <v>0</v>
      </c>
      <c r="AC230" s="159">
        <v>0</v>
      </c>
      <c r="AD230" s="159">
        <v>0</v>
      </c>
      <c r="AE230" s="159">
        <v>0</v>
      </c>
      <c r="BR230" s="97"/>
    </row>
    <row r="231" spans="2:70" ht="15">
      <c r="B231" s="152" t="s">
        <v>289</v>
      </c>
      <c r="C231" s="147" t="s">
        <v>442</v>
      </c>
      <c r="D231" s="178" t="s">
        <v>259</v>
      </c>
      <c r="E231" s="185">
        <v>6</v>
      </c>
      <c r="F231" s="155">
        <v>0</v>
      </c>
      <c r="G231" s="155">
        <v>0</v>
      </c>
      <c r="H231" s="155">
        <v>0</v>
      </c>
      <c r="I231" s="155">
        <v>0</v>
      </c>
      <c r="J231" s="155">
        <v>0</v>
      </c>
      <c r="K231" s="155">
        <v>0</v>
      </c>
      <c r="L231" s="155">
        <v>0</v>
      </c>
      <c r="M231" s="155">
        <v>0</v>
      </c>
      <c r="N231" s="155">
        <v>0</v>
      </c>
      <c r="O231" s="155">
        <v>0</v>
      </c>
      <c r="P231" s="155">
        <v>0</v>
      </c>
      <c r="Q231" s="155">
        <v>0</v>
      </c>
      <c r="R231" s="155">
        <v>0</v>
      </c>
      <c r="S231" s="155">
        <v>0</v>
      </c>
      <c r="T231" s="155">
        <v>0</v>
      </c>
      <c r="U231" s="155">
        <v>0</v>
      </c>
      <c r="V231" s="155">
        <v>0</v>
      </c>
      <c r="W231" s="155">
        <v>0</v>
      </c>
      <c r="X231" s="155">
        <v>0</v>
      </c>
      <c r="Y231" s="155">
        <v>0</v>
      </c>
      <c r="Z231" s="159">
        <v>0</v>
      </c>
      <c r="AA231" s="159">
        <v>0</v>
      </c>
      <c r="AB231" s="159">
        <v>0</v>
      </c>
      <c r="AC231" s="159">
        <v>0</v>
      </c>
      <c r="AD231" s="159">
        <v>0</v>
      </c>
      <c r="AE231" s="159">
        <v>0</v>
      </c>
      <c r="BR231" s="97"/>
    </row>
    <row r="232" spans="2:70" ht="15">
      <c r="B232" s="152" t="s">
        <v>443</v>
      </c>
      <c r="C232" s="147" t="s">
        <v>444</v>
      </c>
      <c r="D232" s="178" t="s">
        <v>259</v>
      </c>
      <c r="E232" s="185">
        <v>3</v>
      </c>
      <c r="F232" s="155">
        <v>0</v>
      </c>
      <c r="G232" s="155">
        <v>0</v>
      </c>
      <c r="H232" s="155">
        <v>0</v>
      </c>
      <c r="I232" s="155">
        <v>0</v>
      </c>
      <c r="J232" s="155">
        <v>0</v>
      </c>
      <c r="K232" s="155">
        <v>0</v>
      </c>
      <c r="L232" s="155">
        <v>0</v>
      </c>
      <c r="M232" s="155">
        <v>0</v>
      </c>
      <c r="N232" s="155">
        <v>0</v>
      </c>
      <c r="O232" s="155">
        <v>0</v>
      </c>
      <c r="P232" s="155">
        <v>0</v>
      </c>
      <c r="Q232" s="155">
        <v>0</v>
      </c>
      <c r="R232" s="155">
        <v>0</v>
      </c>
      <c r="S232" s="155">
        <v>0</v>
      </c>
      <c r="T232" s="155">
        <v>0</v>
      </c>
      <c r="U232" s="155">
        <v>0</v>
      </c>
      <c r="V232" s="155">
        <v>0</v>
      </c>
      <c r="W232" s="155">
        <v>0</v>
      </c>
      <c r="X232" s="155">
        <v>0</v>
      </c>
      <c r="Y232" s="155">
        <v>0</v>
      </c>
      <c r="Z232" s="159">
        <v>0</v>
      </c>
      <c r="AA232" s="159">
        <v>0</v>
      </c>
      <c r="AB232" s="159">
        <v>0</v>
      </c>
      <c r="AC232" s="159">
        <v>0</v>
      </c>
      <c r="AD232" s="159">
        <v>0</v>
      </c>
      <c r="AE232" s="159">
        <v>0</v>
      </c>
      <c r="BR232" s="97"/>
    </row>
    <row r="233" spans="2:70" ht="15">
      <c r="B233" s="152" t="s">
        <v>291</v>
      </c>
      <c r="C233" s="147" t="s">
        <v>445</v>
      </c>
      <c r="D233" s="178" t="s">
        <v>259</v>
      </c>
      <c r="E233" s="185">
        <v>16</v>
      </c>
      <c r="F233" s="155">
        <v>0</v>
      </c>
      <c r="G233" s="155">
        <v>0</v>
      </c>
      <c r="H233" s="155">
        <v>0</v>
      </c>
      <c r="I233" s="155">
        <v>0</v>
      </c>
      <c r="J233" s="155">
        <v>0</v>
      </c>
      <c r="K233" s="155">
        <v>0</v>
      </c>
      <c r="L233" s="155">
        <v>0</v>
      </c>
      <c r="M233" s="155">
        <v>0</v>
      </c>
      <c r="N233" s="155">
        <v>0</v>
      </c>
      <c r="O233" s="155">
        <v>0</v>
      </c>
      <c r="P233" s="155">
        <v>0</v>
      </c>
      <c r="Q233" s="155">
        <v>0</v>
      </c>
      <c r="R233" s="155">
        <v>0</v>
      </c>
      <c r="S233" s="155">
        <v>0</v>
      </c>
      <c r="T233" s="155">
        <v>0</v>
      </c>
      <c r="U233" s="155">
        <v>0</v>
      </c>
      <c r="V233" s="155">
        <v>0</v>
      </c>
      <c r="W233" s="155">
        <v>0</v>
      </c>
      <c r="X233" s="155">
        <v>0</v>
      </c>
      <c r="Y233" s="155">
        <v>0</v>
      </c>
      <c r="Z233" s="159">
        <v>0</v>
      </c>
      <c r="AA233" s="159">
        <v>0</v>
      </c>
      <c r="AB233" s="159">
        <v>0</v>
      </c>
      <c r="AC233" s="159">
        <v>0</v>
      </c>
      <c r="AD233" s="159">
        <v>0</v>
      </c>
      <c r="AE233" s="159">
        <v>0</v>
      </c>
      <c r="BR233" s="97"/>
    </row>
    <row r="234" spans="2:70" ht="15">
      <c r="B234" s="152" t="s">
        <v>409</v>
      </c>
      <c r="C234" s="147" t="s">
        <v>434</v>
      </c>
      <c r="D234" s="191"/>
      <c r="E234" s="185"/>
      <c r="F234" s="155"/>
      <c r="G234" s="155"/>
      <c r="H234" s="155"/>
      <c r="I234" s="155"/>
      <c r="J234" s="155"/>
      <c r="K234" s="155">
        <v>0</v>
      </c>
      <c r="L234" s="155">
        <v>0</v>
      </c>
      <c r="M234" s="155">
        <v>0</v>
      </c>
      <c r="N234" s="155">
        <v>0</v>
      </c>
      <c r="O234" s="155">
        <v>0</v>
      </c>
      <c r="P234" s="155">
        <v>0</v>
      </c>
      <c r="Q234" s="155">
        <v>0</v>
      </c>
      <c r="R234" s="155">
        <v>0</v>
      </c>
      <c r="S234" s="155">
        <v>0</v>
      </c>
      <c r="T234" s="155">
        <v>0</v>
      </c>
      <c r="U234" s="155">
        <v>0</v>
      </c>
      <c r="V234" s="155">
        <v>0</v>
      </c>
      <c r="W234" s="155">
        <v>0</v>
      </c>
      <c r="X234" s="155">
        <v>0</v>
      </c>
      <c r="Y234" s="155">
        <v>0</v>
      </c>
      <c r="Z234" s="159">
        <v>0</v>
      </c>
      <c r="AA234" s="159">
        <v>0</v>
      </c>
      <c r="AB234" s="159">
        <v>0</v>
      </c>
      <c r="AC234" s="159">
        <v>0</v>
      </c>
      <c r="AD234" s="159">
        <v>0</v>
      </c>
      <c r="AE234" s="159">
        <v>0</v>
      </c>
      <c r="BR234" s="97"/>
    </row>
    <row r="235" spans="3:70" ht="15">
      <c r="C235" s="94" t="s">
        <v>446</v>
      </c>
      <c r="D235" s="178" t="s">
        <v>259</v>
      </c>
      <c r="E235" s="185">
        <v>0.25</v>
      </c>
      <c r="F235" s="155">
        <v>0</v>
      </c>
      <c r="G235" s="155">
        <v>0</v>
      </c>
      <c r="H235" s="155">
        <v>0</v>
      </c>
      <c r="I235" s="155">
        <v>0</v>
      </c>
      <c r="J235" s="155">
        <v>0</v>
      </c>
      <c r="K235" s="155">
        <v>0</v>
      </c>
      <c r="L235" s="155">
        <v>0</v>
      </c>
      <c r="M235" s="155">
        <v>0</v>
      </c>
      <c r="N235" s="155">
        <v>0</v>
      </c>
      <c r="O235" s="155">
        <v>0</v>
      </c>
      <c r="P235" s="155">
        <v>0</v>
      </c>
      <c r="Q235" s="155">
        <v>0</v>
      </c>
      <c r="R235" s="155">
        <v>0</v>
      </c>
      <c r="S235" s="155">
        <v>0</v>
      </c>
      <c r="T235" s="155">
        <v>0</v>
      </c>
      <c r="U235" s="155">
        <v>0</v>
      </c>
      <c r="V235" s="155">
        <v>0</v>
      </c>
      <c r="W235" s="155">
        <v>0</v>
      </c>
      <c r="X235" s="155">
        <v>0</v>
      </c>
      <c r="Y235" s="155">
        <v>0</v>
      </c>
      <c r="Z235" s="159">
        <v>0</v>
      </c>
      <c r="AA235" s="159">
        <v>0</v>
      </c>
      <c r="AB235" s="159">
        <v>0</v>
      </c>
      <c r="AC235" s="159">
        <v>0</v>
      </c>
      <c r="AD235" s="159">
        <v>0</v>
      </c>
      <c r="AE235" s="159">
        <v>0</v>
      </c>
      <c r="BR235" s="97"/>
    </row>
    <row r="236" spans="2:70" ht="15">
      <c r="B236" s="160"/>
      <c r="C236" s="94" t="s">
        <v>296</v>
      </c>
      <c r="D236" s="178" t="s">
        <v>259</v>
      </c>
      <c r="E236" s="185">
        <v>0.66</v>
      </c>
      <c r="F236" s="155">
        <v>0</v>
      </c>
      <c r="G236" s="155">
        <v>0</v>
      </c>
      <c r="H236" s="155">
        <v>0</v>
      </c>
      <c r="I236" s="155">
        <v>0</v>
      </c>
      <c r="J236" s="155">
        <v>0</v>
      </c>
      <c r="K236" s="155">
        <v>0</v>
      </c>
      <c r="L236" s="155">
        <v>0</v>
      </c>
      <c r="M236" s="155">
        <v>0</v>
      </c>
      <c r="N236" s="155">
        <v>0</v>
      </c>
      <c r="O236" s="155">
        <v>0</v>
      </c>
      <c r="P236" s="155">
        <v>0</v>
      </c>
      <c r="Q236" s="155">
        <v>0</v>
      </c>
      <c r="R236" s="155">
        <v>0</v>
      </c>
      <c r="S236" s="155">
        <v>0</v>
      </c>
      <c r="T236" s="155">
        <v>0</v>
      </c>
      <c r="U236" s="155">
        <v>0</v>
      </c>
      <c r="V236" s="155">
        <v>0</v>
      </c>
      <c r="W236" s="155">
        <v>0</v>
      </c>
      <c r="X236" s="155">
        <v>0</v>
      </c>
      <c r="Y236" s="155">
        <v>0</v>
      </c>
      <c r="Z236" s="159">
        <v>0</v>
      </c>
      <c r="AA236" s="159">
        <v>0</v>
      </c>
      <c r="AB236" s="159">
        <v>0</v>
      </c>
      <c r="AC236" s="159">
        <v>0</v>
      </c>
      <c r="AD236" s="159">
        <v>0</v>
      </c>
      <c r="AE236" s="159">
        <v>0</v>
      </c>
      <c r="BR236" s="97"/>
    </row>
    <row r="237" spans="2:70" ht="15">
      <c r="B237" s="160"/>
      <c r="C237" s="94" t="s">
        <v>447</v>
      </c>
      <c r="D237" s="178" t="s">
        <v>259</v>
      </c>
      <c r="E237" s="185">
        <v>2</v>
      </c>
      <c r="F237" s="155">
        <v>0</v>
      </c>
      <c r="G237" s="155">
        <v>0</v>
      </c>
      <c r="H237" s="155">
        <v>0</v>
      </c>
      <c r="I237" s="155">
        <v>0</v>
      </c>
      <c r="J237" s="155">
        <v>0</v>
      </c>
      <c r="K237" s="155">
        <v>0</v>
      </c>
      <c r="L237" s="155">
        <v>0</v>
      </c>
      <c r="M237" s="155">
        <v>0</v>
      </c>
      <c r="N237" s="155">
        <v>0</v>
      </c>
      <c r="O237" s="155">
        <v>0</v>
      </c>
      <c r="P237" s="155">
        <v>0</v>
      </c>
      <c r="Q237" s="155">
        <v>0</v>
      </c>
      <c r="R237" s="155">
        <v>0</v>
      </c>
      <c r="S237" s="155">
        <v>0</v>
      </c>
      <c r="T237" s="155">
        <v>0</v>
      </c>
      <c r="U237" s="155">
        <v>0</v>
      </c>
      <c r="V237" s="155">
        <v>0</v>
      </c>
      <c r="W237" s="155">
        <v>0</v>
      </c>
      <c r="X237" s="155">
        <v>0</v>
      </c>
      <c r="Y237" s="155">
        <v>0</v>
      </c>
      <c r="Z237" s="159">
        <v>0</v>
      </c>
      <c r="AA237" s="159">
        <v>0</v>
      </c>
      <c r="AB237" s="159">
        <v>0</v>
      </c>
      <c r="AC237" s="159">
        <v>0</v>
      </c>
      <c r="AD237" s="159">
        <v>0</v>
      </c>
      <c r="AE237" s="159">
        <v>0</v>
      </c>
      <c r="BR237" s="97"/>
    </row>
    <row r="238" spans="3:70" ht="15.75">
      <c r="C238" s="154"/>
      <c r="D238" s="150"/>
      <c r="F238" s="155"/>
      <c r="BR238" s="97"/>
    </row>
    <row r="239" ht="15.75">
      <c r="BR239" s="97"/>
    </row>
    <row r="240" ht="15.75">
      <c r="BR240" s="97"/>
    </row>
    <row r="241" ht="15.75">
      <c r="BR241" s="97"/>
    </row>
    <row r="242" ht="15.75">
      <c r="BR242" s="97"/>
    </row>
    <row r="243" ht="15.75">
      <c r="BR243" s="97"/>
    </row>
    <row r="244" ht="15.75">
      <c r="BR244" s="97"/>
    </row>
    <row r="245" ht="15.75">
      <c r="BR245" s="97"/>
    </row>
    <row r="246" ht="15.75">
      <c r="BR246" s="97"/>
    </row>
    <row r="247" ht="15.75">
      <c r="BR247" s="97"/>
    </row>
    <row r="248" ht="15.75">
      <c r="BR248" s="97"/>
    </row>
    <row r="249" ht="15.75">
      <c r="BR249" s="97"/>
    </row>
    <row r="250" ht="15.75">
      <c r="BR250" s="97"/>
    </row>
    <row r="251" ht="15.75">
      <c r="BR251" s="97"/>
    </row>
  </sheetData>
  <sheetProtection selectLockedCells="1" selectUnlockedCells="1"/>
  <mergeCells count="130">
    <mergeCell ref="BL154:BL168"/>
    <mergeCell ref="BM154:BM168"/>
    <mergeCell ref="BN154:BN168"/>
    <mergeCell ref="BO154:BO168"/>
    <mergeCell ref="BP154:BP168"/>
    <mergeCell ref="BQ154:BQ168"/>
    <mergeCell ref="BF154:BF168"/>
    <mergeCell ref="BG154:BG168"/>
    <mergeCell ref="BH154:BH168"/>
    <mergeCell ref="BI154:BI168"/>
    <mergeCell ref="BJ154:BJ168"/>
    <mergeCell ref="BK154:BK168"/>
    <mergeCell ref="AZ154:AZ168"/>
    <mergeCell ref="BA154:BA168"/>
    <mergeCell ref="BB154:BB168"/>
    <mergeCell ref="BC154:BC168"/>
    <mergeCell ref="BD154:BD168"/>
    <mergeCell ref="BE154:BE168"/>
    <mergeCell ref="AT154:AT168"/>
    <mergeCell ref="AU154:AU168"/>
    <mergeCell ref="AV154:AV168"/>
    <mergeCell ref="AW154:AW168"/>
    <mergeCell ref="AX154:AX168"/>
    <mergeCell ref="AY154:AY168"/>
    <mergeCell ref="AN154:AN168"/>
    <mergeCell ref="AO154:AO168"/>
    <mergeCell ref="AP154:AP168"/>
    <mergeCell ref="AQ154:AQ168"/>
    <mergeCell ref="AR154:AR168"/>
    <mergeCell ref="AS154:AS168"/>
    <mergeCell ref="AH154:AH168"/>
    <mergeCell ref="AI154:AI168"/>
    <mergeCell ref="AJ154:AJ168"/>
    <mergeCell ref="AK154:AK168"/>
    <mergeCell ref="AL154:AL168"/>
    <mergeCell ref="AM154:AM168"/>
    <mergeCell ref="AB154:AB168"/>
    <mergeCell ref="AC154:AC168"/>
    <mergeCell ref="AD154:AD168"/>
    <mergeCell ref="AE154:AE168"/>
    <mergeCell ref="AF154:AF168"/>
    <mergeCell ref="AG154:AG168"/>
    <mergeCell ref="V154:V168"/>
    <mergeCell ref="W154:W168"/>
    <mergeCell ref="X154:X168"/>
    <mergeCell ref="Y154:Y168"/>
    <mergeCell ref="Z154:Z168"/>
    <mergeCell ref="AA154:AA168"/>
    <mergeCell ref="P154:P168"/>
    <mergeCell ref="Q154:Q168"/>
    <mergeCell ref="R154:R168"/>
    <mergeCell ref="S154:S168"/>
    <mergeCell ref="T154:T168"/>
    <mergeCell ref="U154:U168"/>
    <mergeCell ref="J154:J168"/>
    <mergeCell ref="K154:K168"/>
    <mergeCell ref="L154:L168"/>
    <mergeCell ref="M154:M168"/>
    <mergeCell ref="N154:N168"/>
    <mergeCell ref="O154:O168"/>
    <mergeCell ref="BM143:BM153"/>
    <mergeCell ref="BN143:BN153"/>
    <mergeCell ref="BO143:BO153"/>
    <mergeCell ref="BP143:BP153"/>
    <mergeCell ref="BQ143:BQ153"/>
    <mergeCell ref="E154:E168"/>
    <mergeCell ref="F154:F168"/>
    <mergeCell ref="G154:G168"/>
    <mergeCell ref="H154:H168"/>
    <mergeCell ref="I154:I168"/>
    <mergeCell ref="BG143:BG153"/>
    <mergeCell ref="BH143:BH153"/>
    <mergeCell ref="BI143:BI153"/>
    <mergeCell ref="BJ143:BJ153"/>
    <mergeCell ref="BK143:BK153"/>
    <mergeCell ref="BL143:BL153"/>
    <mergeCell ref="BA143:BA153"/>
    <mergeCell ref="BB143:BB153"/>
    <mergeCell ref="BC143:BC153"/>
    <mergeCell ref="BD143:BD153"/>
    <mergeCell ref="BE143:BE153"/>
    <mergeCell ref="BF143:BF153"/>
    <mergeCell ref="AU143:AU153"/>
    <mergeCell ref="AV143:AV153"/>
    <mergeCell ref="AW143:AW153"/>
    <mergeCell ref="AX143:AX153"/>
    <mergeCell ref="AY143:AY153"/>
    <mergeCell ref="AZ143:AZ153"/>
    <mergeCell ref="AO143:AO153"/>
    <mergeCell ref="AP143:AP153"/>
    <mergeCell ref="AQ143:AQ153"/>
    <mergeCell ref="AR143:AR153"/>
    <mergeCell ref="AS143:AS153"/>
    <mergeCell ref="AT143:AT153"/>
    <mergeCell ref="AI143:AI153"/>
    <mergeCell ref="AJ143:AJ153"/>
    <mergeCell ref="AK143:AK153"/>
    <mergeCell ref="AL143:AL153"/>
    <mergeCell ref="AM143:AM153"/>
    <mergeCell ref="AN143:AN153"/>
    <mergeCell ref="AC143:AC153"/>
    <mergeCell ref="AD143:AD153"/>
    <mergeCell ref="AE143:AE153"/>
    <mergeCell ref="AF143:AF153"/>
    <mergeCell ref="AG143:AG153"/>
    <mergeCell ref="AH143:AH153"/>
    <mergeCell ref="W143:W153"/>
    <mergeCell ref="X143:X153"/>
    <mergeCell ref="Y143:Y153"/>
    <mergeCell ref="Z143:Z153"/>
    <mergeCell ref="AA143:AA153"/>
    <mergeCell ref="AB143:AB153"/>
    <mergeCell ref="Q143:Q153"/>
    <mergeCell ref="R143:R153"/>
    <mergeCell ref="S143:S153"/>
    <mergeCell ref="T143:T153"/>
    <mergeCell ref="U143:U153"/>
    <mergeCell ref="V143:V153"/>
    <mergeCell ref="K143:K153"/>
    <mergeCell ref="L143:L153"/>
    <mergeCell ref="M143:M153"/>
    <mergeCell ref="N143:N153"/>
    <mergeCell ref="O143:O153"/>
    <mergeCell ref="P143:P153"/>
    <mergeCell ref="E143:E153"/>
    <mergeCell ref="F143:F153"/>
    <mergeCell ref="G143:G153"/>
    <mergeCell ref="H143:H153"/>
    <mergeCell ref="I143:I153"/>
    <mergeCell ref="J143:J15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U242"/>
  <sheetViews>
    <sheetView zoomScale="75" zoomScaleNormal="75" zoomScalePageLayoutView="0" workbookViewId="0" topLeftCell="A4">
      <pane xSplit="4" ySplit="11" topLeftCell="J15" activePane="bottomRight" state="frozen"/>
      <selection pane="topLeft" activeCell="F11" sqref="F11"/>
      <selection pane="topRight" activeCell="F11" sqref="F11"/>
      <selection pane="bottomLeft" activeCell="F11" sqref="F11"/>
      <selection pane="bottomRight" activeCell="E42" sqref="E42"/>
    </sheetView>
  </sheetViews>
  <sheetFormatPr defaultColWidth="9.00390625" defaultRowHeight="12.75" outlineLevelRow="1" outlineLevelCol="1"/>
  <cols>
    <col min="1" max="1" width="9.00390625" style="117" customWidth="1"/>
    <col min="2" max="2" width="8.28125" style="130" customWidth="1"/>
    <col min="3" max="3" width="52.00390625" style="156" customWidth="1"/>
    <col min="4" max="4" width="15.00390625" style="121" customWidth="1"/>
    <col min="5" max="5" width="18.00390625" style="198" customWidth="1" outlineLevel="1"/>
    <col min="6" max="7" width="18.421875" style="198" customWidth="1" outlineLevel="1"/>
    <col min="8" max="8" width="19.421875" style="117" customWidth="1" outlineLevel="1"/>
    <col min="9" max="9" width="20.421875" style="199" customWidth="1" outlineLevel="1"/>
    <col min="10" max="10" width="17.140625" style="199" customWidth="1" outlineLevel="1"/>
    <col min="11" max="25" width="18.00390625" style="117" customWidth="1" outlineLevel="1"/>
    <col min="26" max="30" width="18.8515625" style="117" customWidth="1" outlineLevel="1"/>
    <col min="31" max="31" width="17.140625" style="117" customWidth="1"/>
    <col min="32" max="32" width="18.00390625" style="117" customWidth="1"/>
    <col min="33" max="45" width="20.00390625" style="117" customWidth="1"/>
    <col min="46" max="69" width="20.00390625" style="117" customWidth="1" outlineLevel="1"/>
    <col min="70" max="70" width="10.8515625" style="117" customWidth="1"/>
    <col min="71" max="16384" width="9.00390625" style="117" customWidth="1"/>
  </cols>
  <sheetData>
    <row r="1" spans="1:11" s="103" customFormat="1" ht="18">
      <c r="A1" s="103" t="str">
        <f>Name_Company</f>
        <v>CERC</v>
      </c>
      <c r="B1" s="104"/>
      <c r="C1" s="240"/>
      <c r="D1" s="106"/>
      <c r="K1" s="10"/>
    </row>
    <row r="2" spans="1:11" s="103" customFormat="1" ht="18">
      <c r="A2" s="103" t="str">
        <f>Name_Project</f>
        <v>Capital Cost Benchmarking</v>
      </c>
      <c r="B2" s="104"/>
      <c r="C2" s="240"/>
      <c r="D2" s="106"/>
      <c r="K2" s="10"/>
    </row>
    <row r="3" spans="2:11" s="103" customFormat="1" ht="18">
      <c r="B3" s="104"/>
      <c r="C3" s="240"/>
      <c r="D3" s="106"/>
      <c r="K3" s="10"/>
    </row>
    <row r="4" spans="2:11" s="42" customFormat="1" ht="13.5" thickBot="1">
      <c r="B4" s="135"/>
      <c r="C4" s="241"/>
      <c r="D4" s="135"/>
      <c r="K4"/>
    </row>
    <row r="5" spans="2:11" s="107" customFormat="1" ht="20.25" thickBot="1">
      <c r="B5" s="112" t="s">
        <v>487</v>
      </c>
      <c r="C5" s="112"/>
      <c r="D5" s="64">
        <f>Computation_Sheet!D5</f>
        <v>40148</v>
      </c>
      <c r="K5"/>
    </row>
    <row r="6" spans="2:11" s="42" customFormat="1" ht="12.75">
      <c r="B6" s="135"/>
      <c r="C6" s="241"/>
      <c r="D6" s="135"/>
      <c r="K6"/>
    </row>
    <row r="7" spans="1:5" s="103" customFormat="1" ht="18">
      <c r="A7" s="107"/>
      <c r="B7" s="112" t="s">
        <v>497</v>
      </c>
      <c r="C7" s="112"/>
      <c r="D7" s="104"/>
      <c r="E7" s="105"/>
    </row>
    <row r="8" spans="1:69" s="107" customFormat="1" ht="12.75">
      <c r="A8" s="242"/>
      <c r="B8" s="108"/>
      <c r="C8" s="243"/>
      <c r="D8" s="110"/>
      <c r="E8" s="114">
        <v>1</v>
      </c>
      <c r="F8" s="114">
        <f>E8+1</f>
        <v>2</v>
      </c>
      <c r="G8" s="114">
        <f aca="true" t="shared" si="0" ref="G8:BQ8">F8+1</f>
        <v>3</v>
      </c>
      <c r="H8" s="114">
        <f t="shared" si="0"/>
        <v>4</v>
      </c>
      <c r="I8" s="114">
        <f t="shared" si="0"/>
        <v>5</v>
      </c>
      <c r="J8" s="114">
        <f t="shared" si="0"/>
        <v>6</v>
      </c>
      <c r="K8" s="114">
        <f>J8+1</f>
        <v>7</v>
      </c>
      <c r="L8" s="114">
        <f t="shared" si="0"/>
        <v>8</v>
      </c>
      <c r="M8" s="114">
        <f t="shared" si="0"/>
        <v>9</v>
      </c>
      <c r="N8" s="114">
        <f t="shared" si="0"/>
        <v>10</v>
      </c>
      <c r="O8" s="114">
        <f t="shared" si="0"/>
        <v>11</v>
      </c>
      <c r="P8" s="114">
        <f t="shared" si="0"/>
        <v>12</v>
      </c>
      <c r="Q8" s="114">
        <f t="shared" si="0"/>
        <v>13</v>
      </c>
      <c r="R8" s="114">
        <f t="shared" si="0"/>
        <v>14</v>
      </c>
      <c r="S8" s="114">
        <f t="shared" si="0"/>
        <v>15</v>
      </c>
      <c r="T8" s="114">
        <f t="shared" si="0"/>
        <v>16</v>
      </c>
      <c r="U8" s="114">
        <f t="shared" si="0"/>
        <v>17</v>
      </c>
      <c r="V8" s="114">
        <f t="shared" si="0"/>
        <v>18</v>
      </c>
      <c r="W8" s="114">
        <f t="shared" si="0"/>
        <v>19</v>
      </c>
      <c r="X8" s="114">
        <f t="shared" si="0"/>
        <v>20</v>
      </c>
      <c r="Y8" s="114">
        <f>X8+1</f>
        <v>21</v>
      </c>
      <c r="Z8" s="114">
        <f t="shared" si="0"/>
        <v>22</v>
      </c>
      <c r="AA8" s="114">
        <f>Z8+1</f>
        <v>23</v>
      </c>
      <c r="AB8" s="114">
        <f>AA8+1</f>
        <v>24</v>
      </c>
      <c r="AC8" s="114">
        <f>AB8+1</f>
        <v>25</v>
      </c>
      <c r="AD8" s="114">
        <f>AC8+1</f>
        <v>26</v>
      </c>
      <c r="AE8" s="114">
        <f>AD8+1</f>
        <v>27</v>
      </c>
      <c r="AF8" s="114">
        <f t="shared" si="0"/>
        <v>28</v>
      </c>
      <c r="AG8" s="114">
        <f t="shared" si="0"/>
        <v>29</v>
      </c>
      <c r="AH8" s="114">
        <f t="shared" si="0"/>
        <v>30</v>
      </c>
      <c r="AI8" s="114">
        <f>AH8+1</f>
        <v>31</v>
      </c>
      <c r="AJ8" s="114">
        <f t="shared" si="0"/>
        <v>32</v>
      </c>
      <c r="AK8" s="114">
        <f t="shared" si="0"/>
        <v>33</v>
      </c>
      <c r="AL8" s="114">
        <f t="shared" si="0"/>
        <v>34</v>
      </c>
      <c r="AM8" s="114">
        <f t="shared" si="0"/>
        <v>35</v>
      </c>
      <c r="AN8" s="114">
        <f t="shared" si="0"/>
        <v>36</v>
      </c>
      <c r="AO8" s="114">
        <f t="shared" si="0"/>
        <v>37</v>
      </c>
      <c r="AP8" s="114">
        <f t="shared" si="0"/>
        <v>38</v>
      </c>
      <c r="AQ8" s="114">
        <f t="shared" si="0"/>
        <v>39</v>
      </c>
      <c r="AR8" s="114">
        <f t="shared" si="0"/>
        <v>40</v>
      </c>
      <c r="AS8" s="114">
        <f t="shared" si="0"/>
        <v>41</v>
      </c>
      <c r="AT8" s="114">
        <f>AS8+1</f>
        <v>42</v>
      </c>
      <c r="AU8" s="114">
        <f t="shared" si="0"/>
        <v>43</v>
      </c>
      <c r="AV8" s="114">
        <f t="shared" si="0"/>
        <v>44</v>
      </c>
      <c r="AW8" s="114">
        <f t="shared" si="0"/>
        <v>45</v>
      </c>
      <c r="AX8" s="114">
        <f t="shared" si="0"/>
        <v>46</v>
      </c>
      <c r="AY8" s="114">
        <f t="shared" si="0"/>
        <v>47</v>
      </c>
      <c r="AZ8" s="114">
        <f t="shared" si="0"/>
        <v>48</v>
      </c>
      <c r="BA8" s="114">
        <f t="shared" si="0"/>
        <v>49</v>
      </c>
      <c r="BB8" s="114">
        <f t="shared" si="0"/>
        <v>50</v>
      </c>
      <c r="BC8" s="114">
        <f t="shared" si="0"/>
        <v>51</v>
      </c>
      <c r="BD8" s="114">
        <f t="shared" si="0"/>
        <v>52</v>
      </c>
      <c r="BE8" s="114">
        <f t="shared" si="0"/>
        <v>53</v>
      </c>
      <c r="BF8" s="114">
        <f t="shared" si="0"/>
        <v>54</v>
      </c>
      <c r="BG8" s="114">
        <f t="shared" si="0"/>
        <v>55</v>
      </c>
      <c r="BH8" s="114">
        <f t="shared" si="0"/>
        <v>56</v>
      </c>
      <c r="BI8" s="114">
        <f t="shared" si="0"/>
        <v>57</v>
      </c>
      <c r="BJ8" s="114">
        <f t="shared" si="0"/>
        <v>58</v>
      </c>
      <c r="BK8" s="114">
        <f t="shared" si="0"/>
        <v>59</v>
      </c>
      <c r="BL8" s="114">
        <f t="shared" si="0"/>
        <v>60</v>
      </c>
      <c r="BM8" s="114">
        <f t="shared" si="0"/>
        <v>61</v>
      </c>
      <c r="BN8" s="114">
        <f t="shared" si="0"/>
        <v>62</v>
      </c>
      <c r="BO8" s="114">
        <f t="shared" si="0"/>
        <v>63</v>
      </c>
      <c r="BP8" s="114">
        <f t="shared" si="0"/>
        <v>64</v>
      </c>
      <c r="BQ8" s="114">
        <f t="shared" si="0"/>
        <v>65</v>
      </c>
    </row>
    <row r="9" spans="1:72" ht="42.75" customHeight="1">
      <c r="A9" s="107"/>
      <c r="B9" s="118"/>
      <c r="C9" s="119" t="s">
        <v>129</v>
      </c>
      <c r="D9" s="119"/>
      <c r="E9" s="120" t="s">
        <v>130</v>
      </c>
      <c r="F9" s="120" t="s">
        <v>130</v>
      </c>
      <c r="G9" s="120" t="s">
        <v>130</v>
      </c>
      <c r="H9" s="120" t="s">
        <v>130</v>
      </c>
      <c r="I9" s="120" t="s">
        <v>130</v>
      </c>
      <c r="J9" s="120" t="s">
        <v>130</v>
      </c>
      <c r="K9" s="120" t="s">
        <v>130</v>
      </c>
      <c r="L9" s="120" t="s">
        <v>130</v>
      </c>
      <c r="M9" s="120" t="s">
        <v>130</v>
      </c>
      <c r="N9" s="120" t="s">
        <v>130</v>
      </c>
      <c r="O9" s="120" t="s">
        <v>130</v>
      </c>
      <c r="P9" s="120" t="s">
        <v>130</v>
      </c>
      <c r="Q9" s="120" t="s">
        <v>130</v>
      </c>
      <c r="R9" s="120" t="s">
        <v>130</v>
      </c>
      <c r="S9" s="120" t="s">
        <v>130</v>
      </c>
      <c r="T9" s="120" t="s">
        <v>130</v>
      </c>
      <c r="U9" s="120" t="s">
        <v>130</v>
      </c>
      <c r="V9" s="120" t="s">
        <v>130</v>
      </c>
      <c r="W9" s="120" t="s">
        <v>130</v>
      </c>
      <c r="X9" s="120" t="s">
        <v>130</v>
      </c>
      <c r="Y9" s="120" t="s">
        <v>131</v>
      </c>
      <c r="Z9" s="120" t="s">
        <v>132</v>
      </c>
      <c r="AA9" s="120" t="s">
        <v>133</v>
      </c>
      <c r="AB9" s="120" t="s">
        <v>133</v>
      </c>
      <c r="AC9" s="120" t="s">
        <v>133</v>
      </c>
      <c r="AD9" s="120" t="s">
        <v>134</v>
      </c>
      <c r="AE9" s="120" t="s">
        <v>130</v>
      </c>
      <c r="AF9" s="120" t="s">
        <v>130</v>
      </c>
      <c r="AG9" s="120" t="s">
        <v>130</v>
      </c>
      <c r="AH9" s="120" t="s">
        <v>130</v>
      </c>
      <c r="AI9" s="120" t="s">
        <v>130</v>
      </c>
      <c r="AJ9" s="120" t="s">
        <v>130</v>
      </c>
      <c r="AK9" s="120" t="s">
        <v>130</v>
      </c>
      <c r="AL9" s="120" t="s">
        <v>130</v>
      </c>
      <c r="AM9" s="120" t="s">
        <v>130</v>
      </c>
      <c r="AN9" s="120" t="s">
        <v>130</v>
      </c>
      <c r="AO9" s="120" t="s">
        <v>130</v>
      </c>
      <c r="AP9" s="120" t="s">
        <v>130</v>
      </c>
      <c r="AQ9" s="120" t="s">
        <v>130</v>
      </c>
      <c r="AR9" s="120" t="s">
        <v>130</v>
      </c>
      <c r="AS9" s="120" t="s">
        <v>130</v>
      </c>
      <c r="AT9" s="120" t="s">
        <v>130</v>
      </c>
      <c r="AU9" s="120" t="s">
        <v>130</v>
      </c>
      <c r="AV9" s="120" t="s">
        <v>130</v>
      </c>
      <c r="AW9" s="120" t="s">
        <v>130</v>
      </c>
      <c r="AX9" s="120" t="s">
        <v>130</v>
      </c>
      <c r="AY9" s="120" t="s">
        <v>130</v>
      </c>
      <c r="AZ9" s="120" t="s">
        <v>130</v>
      </c>
      <c r="BA9" s="120" t="s">
        <v>130</v>
      </c>
      <c r="BB9" s="120" t="s">
        <v>130</v>
      </c>
      <c r="BC9" s="120" t="s">
        <v>130</v>
      </c>
      <c r="BD9" s="120" t="s">
        <v>130</v>
      </c>
      <c r="BE9" s="120" t="s">
        <v>130</v>
      </c>
      <c r="BF9" s="120" t="s">
        <v>130</v>
      </c>
      <c r="BG9" s="120" t="s">
        <v>130</v>
      </c>
      <c r="BH9" s="120" t="s">
        <v>130</v>
      </c>
      <c r="BI9" s="120" t="s">
        <v>130</v>
      </c>
      <c r="BJ9" s="120" t="s">
        <v>130</v>
      </c>
      <c r="BK9" s="120" t="s">
        <v>130</v>
      </c>
      <c r="BL9" s="120" t="s">
        <v>130</v>
      </c>
      <c r="BM9" s="120" t="s">
        <v>130</v>
      </c>
      <c r="BN9" s="120" t="s">
        <v>130</v>
      </c>
      <c r="BO9" s="120" t="s">
        <v>130</v>
      </c>
      <c r="BP9" s="120" t="s">
        <v>130</v>
      </c>
      <c r="BQ9" s="123" t="s">
        <v>130</v>
      </c>
      <c r="BR9" s="244"/>
      <c r="BS9" s="244"/>
      <c r="BT9" s="244"/>
    </row>
    <row r="10" spans="1:72" s="121" customFormat="1" ht="63.75">
      <c r="A10" s="117"/>
      <c r="B10" s="118"/>
      <c r="C10" s="119" t="s">
        <v>135</v>
      </c>
      <c r="D10" s="119"/>
      <c r="E10" s="120" t="s">
        <v>136</v>
      </c>
      <c r="F10" s="120" t="s">
        <v>137</v>
      </c>
      <c r="G10" s="120" t="s">
        <v>138</v>
      </c>
      <c r="H10" s="120" t="s">
        <v>139</v>
      </c>
      <c r="I10" s="120" t="s">
        <v>140</v>
      </c>
      <c r="J10" s="120" t="s">
        <v>141</v>
      </c>
      <c r="K10" s="120" t="s">
        <v>142</v>
      </c>
      <c r="L10" s="120" t="s">
        <v>143</v>
      </c>
      <c r="M10" s="120" t="s">
        <v>144</v>
      </c>
      <c r="N10" s="120" t="s">
        <v>145</v>
      </c>
      <c r="O10" s="120" t="s">
        <v>146</v>
      </c>
      <c r="P10" s="120" t="s">
        <v>147</v>
      </c>
      <c r="Q10" s="120" t="s">
        <v>148</v>
      </c>
      <c r="R10" s="120" t="s">
        <v>149</v>
      </c>
      <c r="S10" s="120" t="s">
        <v>150</v>
      </c>
      <c r="T10" s="120" t="s">
        <v>151</v>
      </c>
      <c r="U10" s="120" t="s">
        <v>152</v>
      </c>
      <c r="V10" s="120" t="s">
        <v>153</v>
      </c>
      <c r="W10" s="120" t="s">
        <v>154</v>
      </c>
      <c r="X10" s="120" t="s">
        <v>155</v>
      </c>
      <c r="Y10" s="120" t="s">
        <v>156</v>
      </c>
      <c r="Z10" s="120" t="s">
        <v>157</v>
      </c>
      <c r="AA10" s="120" t="s">
        <v>158</v>
      </c>
      <c r="AB10" s="120" t="s">
        <v>159</v>
      </c>
      <c r="AC10" s="120" t="s">
        <v>160</v>
      </c>
      <c r="AD10" s="120" t="s">
        <v>134</v>
      </c>
      <c r="AE10" s="120" t="s">
        <v>161</v>
      </c>
      <c r="AF10" s="120" t="s">
        <v>162</v>
      </c>
      <c r="AG10" s="120" t="s">
        <v>163</v>
      </c>
      <c r="AH10" s="120" t="s">
        <v>164</v>
      </c>
      <c r="AI10" s="120" t="s">
        <v>165</v>
      </c>
      <c r="AJ10" s="120" t="s">
        <v>151</v>
      </c>
      <c r="AK10" s="120" t="s">
        <v>166</v>
      </c>
      <c r="AL10" s="120" t="s">
        <v>147</v>
      </c>
      <c r="AM10" s="120" t="s">
        <v>167</v>
      </c>
      <c r="AN10" s="120" t="s">
        <v>168</v>
      </c>
      <c r="AO10" s="120" t="s">
        <v>142</v>
      </c>
      <c r="AP10" s="120" t="s">
        <v>169</v>
      </c>
      <c r="AQ10" s="120" t="s">
        <v>170</v>
      </c>
      <c r="AR10" s="120" t="s">
        <v>171</v>
      </c>
      <c r="AS10" s="120" t="s">
        <v>172</v>
      </c>
      <c r="AT10" s="120" t="s">
        <v>173</v>
      </c>
      <c r="AU10" s="120" t="s">
        <v>174</v>
      </c>
      <c r="AV10" s="120" t="s">
        <v>175</v>
      </c>
      <c r="AW10" s="120" t="s">
        <v>169</v>
      </c>
      <c r="AX10" s="120" t="s">
        <v>176</v>
      </c>
      <c r="AY10" s="120" t="s">
        <v>177</v>
      </c>
      <c r="AZ10" s="120" t="s">
        <v>178</v>
      </c>
      <c r="BA10" s="120" t="s">
        <v>179</v>
      </c>
      <c r="BB10" s="120" t="s">
        <v>180</v>
      </c>
      <c r="BC10" s="120" t="s">
        <v>181</v>
      </c>
      <c r="BD10" s="120" t="s">
        <v>182</v>
      </c>
      <c r="BE10" s="120" t="s">
        <v>142</v>
      </c>
      <c r="BF10" s="120" t="s">
        <v>183</v>
      </c>
      <c r="BG10" s="120" t="s">
        <v>184</v>
      </c>
      <c r="BH10" s="120" t="s">
        <v>185</v>
      </c>
      <c r="BI10" s="120" t="s">
        <v>186</v>
      </c>
      <c r="BJ10" s="120" t="s">
        <v>187</v>
      </c>
      <c r="BK10" s="120" t="s">
        <v>188</v>
      </c>
      <c r="BL10" s="120" t="s">
        <v>189</v>
      </c>
      <c r="BM10" s="120" t="s">
        <v>190</v>
      </c>
      <c r="BN10" s="120" t="s">
        <v>191</v>
      </c>
      <c r="BO10" s="120" t="s">
        <v>192</v>
      </c>
      <c r="BP10" s="120" t="s">
        <v>193</v>
      </c>
      <c r="BQ10" s="123" t="s">
        <v>194</v>
      </c>
      <c r="BR10" s="244"/>
      <c r="BS10" s="244"/>
      <c r="BT10" s="244"/>
    </row>
    <row r="11" spans="1:72" ht="88.5" customHeight="1" hidden="1">
      <c r="A11" s="121"/>
      <c r="B11" s="125"/>
      <c r="C11" s="119" t="s">
        <v>195</v>
      </c>
      <c r="D11" s="119"/>
      <c r="E11" s="120" t="s">
        <v>196</v>
      </c>
      <c r="F11" s="120" t="s">
        <v>197</v>
      </c>
      <c r="G11" s="120" t="s">
        <v>198</v>
      </c>
      <c r="H11" s="120" t="s">
        <v>199</v>
      </c>
      <c r="I11" s="120" t="s">
        <v>200</v>
      </c>
      <c r="J11" s="120" t="s">
        <v>201</v>
      </c>
      <c r="K11" s="120" t="s">
        <v>202</v>
      </c>
      <c r="L11" s="120" t="s">
        <v>203</v>
      </c>
      <c r="M11" s="120" t="s">
        <v>204</v>
      </c>
      <c r="N11" s="120" t="s">
        <v>205</v>
      </c>
      <c r="O11" s="120" t="s">
        <v>206</v>
      </c>
      <c r="P11" s="120" t="s">
        <v>207</v>
      </c>
      <c r="Q11" s="120" t="s">
        <v>208</v>
      </c>
      <c r="R11" s="120" t="s">
        <v>209</v>
      </c>
      <c r="S11" s="120" t="s">
        <v>210</v>
      </c>
      <c r="T11" s="120" t="s">
        <v>211</v>
      </c>
      <c r="U11" s="120" t="s">
        <v>212</v>
      </c>
      <c r="V11" s="120" t="s">
        <v>213</v>
      </c>
      <c r="W11" s="120" t="s">
        <v>214</v>
      </c>
      <c r="X11" s="120" t="s">
        <v>215</v>
      </c>
      <c r="Y11" s="120" t="s">
        <v>216</v>
      </c>
      <c r="Z11" s="120" t="s">
        <v>217</v>
      </c>
      <c r="AA11" s="120" t="s">
        <v>218</v>
      </c>
      <c r="AB11" s="120" t="s">
        <v>219</v>
      </c>
      <c r="AC11" s="120" t="s">
        <v>220</v>
      </c>
      <c r="AD11" s="120"/>
      <c r="AE11" s="120" t="s">
        <v>222</v>
      </c>
      <c r="AF11" s="120" t="s">
        <v>223</v>
      </c>
      <c r="AG11" s="120" t="s">
        <v>224</v>
      </c>
      <c r="AH11" s="120" t="s">
        <v>225</v>
      </c>
      <c r="AI11" s="120" t="s">
        <v>226</v>
      </c>
      <c r="AJ11" s="120" t="s">
        <v>227</v>
      </c>
      <c r="AK11" s="120" t="s">
        <v>228</v>
      </c>
      <c r="AL11" s="120" t="s">
        <v>229</v>
      </c>
      <c r="AM11" s="120" t="s">
        <v>230</v>
      </c>
      <c r="AN11" s="120" t="s">
        <v>231</v>
      </c>
      <c r="AO11" s="120" t="s">
        <v>232</v>
      </c>
      <c r="AP11" s="120" t="s">
        <v>233</v>
      </c>
      <c r="AQ11" s="120" t="s">
        <v>234</v>
      </c>
      <c r="AR11" s="120" t="s">
        <v>235</v>
      </c>
      <c r="AS11" s="120"/>
      <c r="AT11" s="120" t="s">
        <v>237</v>
      </c>
      <c r="AU11" s="120" t="s">
        <v>238</v>
      </c>
      <c r="AV11" s="120" t="s">
        <v>239</v>
      </c>
      <c r="AW11" s="120" t="s">
        <v>240</v>
      </c>
      <c r="AX11" s="120" t="s">
        <v>241</v>
      </c>
      <c r="AY11" s="120" t="s">
        <v>242</v>
      </c>
      <c r="AZ11" s="120" t="s">
        <v>243</v>
      </c>
      <c r="BA11" s="120" t="s">
        <v>244</v>
      </c>
      <c r="BB11" s="120" t="s">
        <v>245</v>
      </c>
      <c r="BC11" s="120" t="s">
        <v>246</v>
      </c>
      <c r="BD11" s="120" t="s">
        <v>247</v>
      </c>
      <c r="BE11" s="120" t="s">
        <v>248</v>
      </c>
      <c r="BF11" s="120" t="s">
        <v>248</v>
      </c>
      <c r="BG11" s="120" t="s">
        <v>249</v>
      </c>
      <c r="BH11" s="120" t="s">
        <v>250</v>
      </c>
      <c r="BI11" s="120" t="s">
        <v>250</v>
      </c>
      <c r="BJ11" s="120" t="s">
        <v>250</v>
      </c>
      <c r="BK11" s="120" t="s">
        <v>251</v>
      </c>
      <c r="BL11" s="120" t="s">
        <v>251</v>
      </c>
      <c r="BM11" s="120" t="s">
        <v>252</v>
      </c>
      <c r="BN11" s="120" t="s">
        <v>252</v>
      </c>
      <c r="BO11" s="120" t="s">
        <v>252</v>
      </c>
      <c r="BP11" s="120" t="s">
        <v>252</v>
      </c>
      <c r="BQ11" s="123" t="s">
        <v>253</v>
      </c>
      <c r="BR11" s="244"/>
      <c r="BS11" s="244"/>
      <c r="BT11" s="244"/>
    </row>
    <row r="12" spans="1:72" s="130" customFormat="1" ht="29.25" customHeight="1">
      <c r="A12" s="117"/>
      <c r="B12" s="131"/>
      <c r="C12" s="132" t="s">
        <v>764</v>
      </c>
      <c r="D12" s="119"/>
      <c r="E12" s="245">
        <v>38565</v>
      </c>
      <c r="F12" s="245">
        <v>38808</v>
      </c>
      <c r="G12" s="245">
        <v>38565</v>
      </c>
      <c r="H12" s="245">
        <v>38718</v>
      </c>
      <c r="I12" s="480">
        <v>38808</v>
      </c>
      <c r="J12" s="245">
        <v>38565</v>
      </c>
      <c r="K12" s="245">
        <v>38473</v>
      </c>
      <c r="L12" s="245">
        <v>37408</v>
      </c>
      <c r="M12" s="245">
        <v>38473</v>
      </c>
      <c r="N12" s="480">
        <v>37834</v>
      </c>
      <c r="O12" s="245">
        <v>38047</v>
      </c>
      <c r="P12" s="480">
        <v>37834</v>
      </c>
      <c r="Q12" s="245">
        <v>38292</v>
      </c>
      <c r="R12" s="480">
        <v>38231</v>
      </c>
      <c r="S12" s="480">
        <v>38231</v>
      </c>
      <c r="T12" s="480">
        <v>38231</v>
      </c>
      <c r="U12" s="245">
        <v>38200</v>
      </c>
      <c r="V12" s="480">
        <v>37834</v>
      </c>
      <c r="W12" s="480">
        <v>37834</v>
      </c>
      <c r="X12" s="245">
        <v>38473</v>
      </c>
      <c r="Y12" s="245">
        <v>39356</v>
      </c>
      <c r="Z12" s="245">
        <v>39508</v>
      </c>
      <c r="AA12" s="245">
        <v>39814</v>
      </c>
      <c r="AB12" s="245">
        <v>39356</v>
      </c>
      <c r="AC12" s="245">
        <v>39356</v>
      </c>
      <c r="AD12" s="245">
        <v>38565</v>
      </c>
      <c r="AE12" s="245">
        <v>39417</v>
      </c>
      <c r="AF12" s="245">
        <v>39052</v>
      </c>
      <c r="AG12" s="245">
        <v>39264</v>
      </c>
      <c r="AH12" s="245">
        <v>39264</v>
      </c>
      <c r="AI12" s="245">
        <v>38200</v>
      </c>
      <c r="AJ12" s="245">
        <v>38200</v>
      </c>
      <c r="AK12" s="245">
        <v>38200</v>
      </c>
      <c r="AL12" s="245">
        <v>38596</v>
      </c>
      <c r="AM12" s="245">
        <v>39387</v>
      </c>
      <c r="AN12" s="245">
        <v>38231</v>
      </c>
      <c r="AO12" s="245">
        <v>38231</v>
      </c>
      <c r="AP12" s="245">
        <v>38169</v>
      </c>
      <c r="AQ12" s="245">
        <v>38169</v>
      </c>
      <c r="AR12" s="245">
        <v>38596</v>
      </c>
      <c r="AS12" s="245">
        <v>39326</v>
      </c>
      <c r="AT12" s="245">
        <v>39295</v>
      </c>
      <c r="AU12" s="245">
        <v>39295</v>
      </c>
      <c r="AV12" s="245">
        <v>39295</v>
      </c>
      <c r="AW12" s="245">
        <v>38169</v>
      </c>
      <c r="AX12" s="245">
        <v>39326</v>
      </c>
      <c r="AY12" s="245">
        <v>39326</v>
      </c>
      <c r="AZ12" s="245">
        <v>38169</v>
      </c>
      <c r="BA12" s="245">
        <v>38047</v>
      </c>
      <c r="BB12" s="245">
        <v>38047</v>
      </c>
      <c r="BC12" s="245">
        <v>38047</v>
      </c>
      <c r="BD12" s="245">
        <v>39417</v>
      </c>
      <c r="BE12" s="245">
        <v>38353</v>
      </c>
      <c r="BF12" s="245">
        <v>38231</v>
      </c>
      <c r="BG12" s="245">
        <v>39539</v>
      </c>
      <c r="BH12" s="245">
        <v>39539</v>
      </c>
      <c r="BI12" s="245">
        <v>39539</v>
      </c>
      <c r="BJ12" s="245">
        <v>39539</v>
      </c>
      <c r="BK12" s="245">
        <v>39539</v>
      </c>
      <c r="BL12" s="245">
        <v>39539</v>
      </c>
      <c r="BM12" s="245">
        <v>39052</v>
      </c>
      <c r="BN12" s="245">
        <v>39052</v>
      </c>
      <c r="BO12" s="245">
        <v>39052</v>
      </c>
      <c r="BP12" s="245">
        <v>39052</v>
      </c>
      <c r="BQ12" s="246">
        <v>38473</v>
      </c>
      <c r="BR12" s="247"/>
      <c r="BS12" s="247"/>
      <c r="BT12" s="247"/>
    </row>
    <row r="13" spans="1:72" s="42" customFormat="1" ht="10.5" customHeight="1">
      <c r="A13" s="130"/>
      <c r="B13" s="130"/>
      <c r="C13" s="156"/>
      <c r="D13" s="135"/>
      <c r="BR13" s="242"/>
      <c r="BS13" s="242"/>
      <c r="BT13" s="242"/>
    </row>
    <row r="14" spans="1:69" s="130" customFormat="1" ht="29.25" customHeight="1">
      <c r="A14" s="42"/>
      <c r="B14" s="136" t="s">
        <v>57</v>
      </c>
      <c r="C14" s="137" t="s">
        <v>255</v>
      </c>
      <c r="D14" s="136" t="s">
        <v>45</v>
      </c>
      <c r="E14" s="138"/>
      <c r="F14" s="138"/>
      <c r="G14" s="138"/>
      <c r="H14" s="138"/>
      <c r="I14" s="138"/>
      <c r="J14" s="138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</row>
    <row r="15" spans="1:4" s="42" customFormat="1" ht="12.75">
      <c r="A15" s="130"/>
      <c r="B15" s="135"/>
      <c r="C15" s="241"/>
      <c r="D15" s="140"/>
    </row>
    <row r="16" spans="1:11" s="141" customFormat="1" ht="16.5">
      <c r="A16" s="42"/>
      <c r="B16" s="135"/>
      <c r="C16" s="248"/>
      <c r="D16" s="168"/>
      <c r="E16" s="249"/>
      <c r="F16" s="249"/>
      <c r="G16" s="249"/>
      <c r="H16" s="249"/>
      <c r="I16" s="249"/>
      <c r="J16" s="249"/>
      <c r="K16" s="249"/>
    </row>
    <row r="17" spans="1:109" ht="21.75" customHeight="1">
      <c r="A17" s="141"/>
      <c r="B17" s="142">
        <v>1</v>
      </c>
      <c r="C17" s="250" t="s">
        <v>256</v>
      </c>
      <c r="D17" s="142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</row>
    <row r="18" spans="1:69" ht="32.25" customHeight="1">
      <c r="A18" s="141"/>
      <c r="B18" s="144" t="s">
        <v>257</v>
      </c>
      <c r="C18" s="251" t="s">
        <v>258</v>
      </c>
      <c r="D18" s="145" t="s">
        <v>259</v>
      </c>
      <c r="E18" s="155">
        <f>Database!E14*((0.15+(0.25*(Indices!$E$88/Indices!$AV$7))+((0.28*(Indices!$E$89/Indices!$AV$8))+(0.07*(Indices!$E$90/Indices!$AV$9))+(0.03*(Indices!$E$91/Indices!$AV$10))+(0.07*(Indices!$E$92/Indices!$AV$11))+(0.15*(Indices!$E$93/Indices!$AV$12)))))</f>
        <v>0</v>
      </c>
      <c r="F18" s="155">
        <f>Database!F14*((0.15+(0.25*(Indices!$E$88/Indices!$BD$7))+((0.28*(Indices!$E$89/Indices!$BD$8))+(0.07*(Indices!$E$90/Indices!$BD$9))+(0.03*(Indices!$E$91/Indices!$BD$10))+(0.07*(Indices!$E$92/Indices!$BD$11))+(0.15*(Indices!$E$93/Indices!$BD$12)))))</f>
        <v>0</v>
      </c>
      <c r="G18" s="155">
        <f>Database!G14*((0.15+(0.25*(Indices!$E$88/Indices!$AV$7))+((0.28*(Indices!$E$89/Indices!$AV$8))+(0.07*(Indices!$E$90/Indices!$AV$9))+(0.03*(Indices!$E$91/Indices!$AV$10))+(0.07*(Indices!$E$92/Indices!$AV$11))+(0.15*(Indices!$E$93/Indices!$AV$12)))))</f>
        <v>0</v>
      </c>
      <c r="H18" s="155">
        <f>Database!H14*((0.15+(0.25*(Indices!$E$88/Indices!$BA$7))+((0.28*(Indices!$E$89/Indices!$BA$8))+(0.07*(Indices!$E$90/Indices!$BA$9))+(0.03*(Indices!$E$91/Indices!$BA$10))+(0.07*(Indices!$E$92/Indices!$BA$11))+(0.15*(Indices!$E$93/Indices!$BA$12)))))</f>
        <v>0</v>
      </c>
      <c r="I18" s="155">
        <f>Database!I14*((0.15+(0.25*(Indices!$E$88/Indices!$BD$7))+((0.28*(Indices!$E$89/Indices!$BD$8))+(0.07*(Indices!$E$90/Indices!$BD$9))+(0.03*(Indices!$E$91/Indices!$BD$10))+(0.07*(Indices!$E$92/Indices!$BD$11))+(0.15*(Indices!$E$93/Indices!$BD$12)))))</f>
        <v>0</v>
      </c>
      <c r="J18" s="155">
        <f>Database!J14*((0.15+(0.25*(Indices!$E$88/Indices!$AV$7))+((0.28*(Indices!$E$89/Indices!$AV$8))+(0.07*(Indices!$E$90/Indices!$AV$9))+(0.03*(Indices!$E$91/Indices!$AV$10))+(0.07*(Indices!$E$92/Indices!$AV$11))+(0.15*(Indices!$E$93/Indices!$AV$12)))))</f>
        <v>0</v>
      </c>
      <c r="K18" s="155">
        <f>Database!K14*((0.15+(0.25*(Indices!$E$88/Indices!$AS$7))+((0.28*(Indices!$E$89/Indices!$AS$8))+(0.07*(Indices!$E$90/Indices!$AS$9))+(0.03*(Indices!$E$91/Indices!$AS$10))+(0.07*(Indices!$E$92/Indices!$AS$11))+(0.15*(Indices!$E$93/Indices!$AS$12)))))</f>
        <v>0</v>
      </c>
      <c r="L18" s="155">
        <f>Database!L14*((0.15+(0.25*(Indices!$E$88/Indices!$E$7))+((0.28*(Indices!$E$89/Indices!$E$8))+(0.07*(Indices!$E$90/Indices!$E$9))+(0.03*(Indices!$E$91/Indices!$E$10))+(0.07*(Indices!$E$92/Indices!$E$11))+(0.15*(Indices!$E$93/Indices!$E$12)))))</f>
        <v>0</v>
      </c>
      <c r="M18" s="155">
        <f>Database!M14*((0.15+(0.25*(Indices!$E$88/Indices!$AS$7))+((0.28*(Indices!$E$89/Indices!$AS$8))+(0.07*(Indices!$E$90/Indices!$AS$9))+(0.03*(Indices!$E$91/Indices!$AS$10))+(0.07*(Indices!$E$92/Indices!$AS$11))+(0.15*(Indices!$E$93/Indices!$AS$12)))))</f>
        <v>0</v>
      </c>
      <c r="N18" s="155">
        <f>Database!N14*((0.15+(0.25*(Indices!$E$88/Indices!$X$7))+((0.28*(Indices!$E$89/Indices!$X$8))+(0.07*(Indices!$E$90/Indices!$X$9))+(0.03*(Indices!$E$91/Indices!$X$10))+(0.07*(Indices!$E$92/Indices!$X$11))+(0.15*(Indices!$E$93/Indices!$X$12)))))</f>
        <v>0</v>
      </c>
      <c r="O18" s="155">
        <f>Database!O14*((0.15+(0.25*(Indices!$E$88/Indices!$AE$7))+((0.28*(Indices!$E$89/Indices!$AE$8))+(0.07*(Indices!$E$90/Indices!$AE$9))+(0.03*(Indices!$E$91/Indices!$AE$10))+(0.07*(Indices!$E$92/Indices!$AE$11))+(0.15*(Indices!$E$93/Indices!$AE$12)))))</f>
        <v>0</v>
      </c>
      <c r="P18" s="155">
        <f>Database!P14*((0.15+(0.25*(Indices!$E$88/Indices!$X$7))+((0.28*(Indices!$E$89/Indices!$X$8))+(0.07*(Indices!$E$90/Indices!$X$9))+(0.03*(Indices!$E$91/Indices!$X$10))+(0.07*(Indices!$E$92/Indices!$X$11))+(0.15*(Indices!$E$93/Indices!$X$12)))))</f>
        <v>0</v>
      </c>
      <c r="Q18" s="155">
        <f>Database!Q14*((0.15+(0.25*(Indices!$E$88/Indices!$AM$7))+((0.28*(Indices!$E$89/Indices!$AM$8))+(0.07*(Indices!$E$90/Indices!$AM$9))+(0.03*(Indices!$E$91/Indices!$AM$10))+(0.07*(Indices!$E$92/Indices!$AM$11))+(0.15*(Indices!$E$93/Indices!$AM$12)))))</f>
        <v>0</v>
      </c>
      <c r="R18" s="155">
        <f>Database!R14*((0.15+(0.25*(Indices!$E$88/Indices!$AK$7))+((0.28*(Indices!$E$89/Indices!$AK$8))+(0.07*(Indices!$E$90/Indices!$AK$9))+(0.03*(Indices!$E$91/Indices!$AK$10))+(0.07*(Indices!$E$92/Indices!$AK$11))+(0.15*(Indices!$E$93/Indices!$AK$12)))))</f>
        <v>0</v>
      </c>
      <c r="S18" s="155">
        <f>Database!S14*((0.15+(0.25*(Indices!$E$88/Indices!$AK$7))+((0.28*(Indices!$E$89/Indices!$AK$8))+(0.07*(Indices!$E$90/Indices!$AK$9))+(0.03*(Indices!$E$91/Indices!$AK$10))+(0.07*(Indices!$E$92/Indices!$AK$11))+(0.15*(Indices!$E$93/Indices!$AK$12)))))</f>
        <v>0</v>
      </c>
      <c r="T18" s="155">
        <f>Database!T14*((0.15+(0.25*(Indices!$E$88/Indices!$AK$7))+((0.28*(Indices!$E$89/Indices!$AK$8))+(0.07*(Indices!$E$90/Indices!$AK$9))+(0.03*(Indices!$E$91/Indices!$AK$10))+(0.07*(Indices!$E$92/Indices!$AK$11))+(0.15*(Indices!$E$93/Indices!$AK$12)))))</f>
        <v>0</v>
      </c>
      <c r="U18" s="155">
        <f>Database!U14*((0.15+(0.25*(Indices!$E$88/Indices!$AJ$7))+((0.28*(Indices!$E$89/Indices!$AJ$8))+(0.07*(Indices!$E$90/Indices!$AJ$9))+(0.03*(Indices!$E$91/Indices!$AJ$10))+(0.07*(Indices!$E$92/Indices!$AJ$11))+(0.15*(Indices!$E$93/Indices!$AJ$12)))))</f>
        <v>0</v>
      </c>
      <c r="V18" s="155">
        <f>Database!V14*((0.15+(0.25*(Indices!$E$88/Indices!$X$7))+((0.28*(Indices!$E$89/Indices!$X$8))+(0.07*(Indices!$E$90/Indices!$X$9))+(0.03*(Indices!$E$91/Indices!$X$10))+(0.07*(Indices!$E$92/Indices!$X$11))+(0.15*(Indices!$E$93/Indices!$X$12)))))</f>
        <v>0</v>
      </c>
      <c r="W18" s="155">
        <f>Database!W14*((0.15+(0.25*(Indices!$E$88/Indices!$X$7))+((0.28*(Indices!$E$89/Indices!$X$8))+(0.07*(Indices!$E$90/Indices!$X$9))+(0.03*(Indices!$E$91/Indices!$X$10))+(0.07*(Indices!$E$92/Indices!$X$11))+(0.15*(Indices!$E$93/Indices!$X$12)))))</f>
        <v>0</v>
      </c>
      <c r="X18" s="155">
        <f>Database!X14*((0.15+(0.25*(Indices!$E$88/Indices!$AS$7))+((0.28*(Indices!$E$89/Indices!$AS$8))+(0.07*(Indices!$E$90/Indices!$AS$9))+(0.03*(Indices!$E$91/Indices!$AS$10))+(0.07*(Indices!$E$92/Indices!$AS$11))+(0.15*(Indices!$E$93/Indices!$AS$12)))))</f>
        <v>0</v>
      </c>
      <c r="Y18" s="155">
        <f>Database!Y14*((0.15+(0.25*(Indices!$E$88/Indices!$BV$7))+((0.28*(Indices!$E$89/Indices!$BV$8))+(0.07*(Indices!$E$90/Indices!$BV$9))+(0.03*(Indices!$E$91/Indices!$BV$10))+(0.07*(Indices!$E$92/Indices!$BV$11))+(0.15*(Indices!$E$93/Indices!$BV$12)))))</f>
        <v>0</v>
      </c>
      <c r="Z18" s="155">
        <f>Database!Z14*((0.15+(0.25*(Indices!$E$88/Indices!$CA$7))+((0.28*(Indices!$E$89/Indices!$CA$8))+(0.07*(Indices!$E$90/Indices!$CA$9))+(0.03*(Indices!$E$91/Indices!$CA$10))+(0.07*(Indices!$E$92/Indices!$CA$11))+(0.15*(Indices!$E$93/Indices!$CA$12)))))</f>
        <v>0</v>
      </c>
      <c r="AA18" s="155">
        <f>Database!AA14*((0.15+(0.25*(Indices!$E$88/Indices!$CK$7))+((0.28*(Indices!$E$89/Indices!$CK$8))+(0.07*(Indices!$E$90/Indices!$CK$9))+(0.03*(Indices!$E$91/Indices!$CK$10))+(0.07*(Indices!$E$92/Indices!$CK$11))+(0.15*(Indices!$E$93/Indices!$CK$12)))))</f>
        <v>488.9264930561783</v>
      </c>
      <c r="AB18" s="155">
        <f>Database!AB14*((0.15+(0.25*(Indices!$E$88/Indices!$BV$7))+((0.28*(Indices!$E$89/Indices!$BV$8))+(0.07*(Indices!$E$90/Indices!$BV$9))+(0.03*(Indices!$E$91/Indices!$BV$10))+(0.07*(Indices!$E$92/Indices!$BV$11))+(0.15*(Indices!$E$93/Indices!$BV$12)))))</f>
        <v>0</v>
      </c>
      <c r="AC18" s="155">
        <f>Database!AC14*((0.15+(0.25*(Indices!$E$88/Indices!$BV$7))+((0.28*(Indices!$E$89/Indices!$BV$8))+(0.07*(Indices!$E$90/Indices!$BV$9))+(0.03*(Indices!$E$91/Indices!$BV$10))+(0.07*(Indices!$E$92/Indices!$BV$11))+(0.15*(Indices!$E$93/Indices!$BV$12)))))</f>
        <v>0</v>
      </c>
      <c r="AD18" s="155">
        <f>Database!AD14*((0.15+(0.25*(Indices!$E$88/Indices!$AV$7))+((0.28*(Indices!$E$89/Indices!$AV$8))+(0.07*(Indices!$E$90/Indices!$AV$9))+(0.03*(Indices!$E$91/Indices!$AV$10))+(0.07*(Indices!$E$92/Indices!$AV$11))+(0.15*(Indices!$E$93/Indices!$AV$12)))))</f>
        <v>0</v>
      </c>
      <c r="AE18" s="155">
        <f>Database!AE14*((0.15+(0.25*(Indices!$E$88/Indices!$BX$7))+((0.28*(Indices!$E$89/Indices!$BX$8))+(0.07*(Indices!$E$90/Indices!$BX$9))+(0.03*(Indices!$E$91/Indices!$BX$10))+(0.07*(Indices!$E$92/Indices!$BX$11))+(0.15*(Indices!$E$93/Indices!$BX$12)))))</f>
        <v>0</v>
      </c>
      <c r="AF18" s="155">
        <f>Database!AF14*((0.15+(0.25*(Indices!$E$88/Indices!$BL$7))+((0.28*(Indices!$E$89/Indices!$BL$8))+(0.07*(Indices!$E$90/Indices!$BL$9))+(0.03*(Indices!$E$91/Indices!$BL$10))+(0.07*(Indices!$E$92/Indices!$BL$11))+(0.15*(Indices!$E$93/Indices!$BL$12)))))</f>
        <v>0</v>
      </c>
      <c r="AG18" s="155">
        <f>Database!AG14*((0.15+(0.25*(Indices!$E$88/Indices!$BS$7))+((0.28*(Indices!$E$89/Indices!$BS$8))+(0.07*(Indices!$E$90/Indices!$BS$9))+(0.03*(Indices!$E$91/Indices!$BS$10))+(0.07*(Indices!$E$92/Indices!$BS$11))+(0.15*(Indices!$E$93/Indices!$BS$12)))))</f>
        <v>0</v>
      </c>
      <c r="AH18" s="155">
        <f>Database!AH14*((0.15+(0.25*(Indices!$E$88/Indices!$BS$7))+((0.28*(Indices!$E$89/Indices!$BS$8))+(0.07*(Indices!$E$90/Indices!$BS$9))+(0.03*(Indices!$E$91/Indices!$BS$10))+(0.07*(Indices!$E$92/Indices!$BS$11))+(0.15*(Indices!$E$93/Indices!$BS$12)))))</f>
        <v>0</v>
      </c>
      <c r="AI18" s="155">
        <f>Database!AI14*((0.15+(0.25*(Indices!$E$88/Indices!$AJ$7))+((0.28*(Indices!$E$89/Indices!$AJ$8))+(0.07*(Indices!$E$90/Indices!$AJ$9))+(0.03*(Indices!$E$91/Indices!$AJ$10))+(0.07*(Indices!$E$92/Indices!$AJ$11))+(0.15*(Indices!$E$93/Indices!$AJ$12)))))</f>
        <v>0</v>
      </c>
      <c r="AJ18" s="155">
        <f>Database!AJ14*((0.15+(0.25*(Indices!$E$88/Indices!$AJ$7))+((0.28*(Indices!$E$89/Indices!$AJ$8))+(0.07*(Indices!$E$90/Indices!$AJ$9))+(0.03*(Indices!$E$91/Indices!$AJ$10))+(0.07*(Indices!$E$92/Indices!$AJ$11))+(0.15*(Indices!$E$93/Indices!$AJ$12)))))</f>
        <v>0</v>
      </c>
      <c r="AK18" s="155">
        <f>Database!AK14*((0.15+(0.25*(Indices!$E$88/Indices!$AJ$7))+((0.28*(Indices!$E$89/Indices!$AJ$8))+(0.07*(Indices!$E$90/Indices!$AJ$9))+(0.03*(Indices!$E$91/Indices!$AJ$10))+(0.07*(Indices!$E$92/Indices!$AJ$11))+(0.15*(Indices!$E$93/Indices!$AJ$12)))))</f>
        <v>0</v>
      </c>
      <c r="AL18" s="155">
        <f>Database!AL14*((0.15+(0.25*(Indices!$E$88/Indices!$AW$7))+((0.28*(Indices!$E$89/Indices!$AW$8))+(0.07*(Indices!$E$90/Indices!$AW$9))+(0.03*(Indices!$E$91/Indices!$AW$10))+(0.07*(Indices!$E$92/Indices!$AW$11))+(0.15*(Indices!$E$93/Indices!$AW$12)))))</f>
        <v>0</v>
      </c>
      <c r="AM18" s="155">
        <f>Database!AM14*((0.15+(0.25*(Indices!$E$88/Indices!$BW$7))+((0.28*(Indices!$E$89/Indices!$BW$8))+(0.07*(Indices!$E$90/Indices!$BW$9))+(0.03*(Indices!$E$91/Indices!$BW$10))+(0.07*(Indices!$E$92/Indices!$BW$11))+(0.15*(Indices!$E$93/Indices!$BW$12)))))</f>
        <v>0</v>
      </c>
      <c r="AN18" s="155">
        <f>Database!AN14*((0.15+(0.25*(Indices!$E$88/Indices!$AK$7))+((0.28*(Indices!$E$89/Indices!$AK$8))+(0.07*(Indices!$E$90/Indices!$AK$9))+(0.03*(Indices!$E$91/Indices!$AK$10))+(0.07*(Indices!$E$92/Indices!$AK$11))+(0.15*(Indices!$E$93/Indices!$AK$12)))))</f>
        <v>0</v>
      </c>
      <c r="AO18" s="155">
        <f>Database!AO14*((0.15+(0.25*(Indices!$E$88/Indices!$AK$7))+((0.28*(Indices!$E$89/Indices!$AK$8))+(0.07*(Indices!$E$90/Indices!$AK$9))+(0.03*(Indices!$E$91/Indices!$AK$10))+(0.07*(Indices!$E$92/Indices!$AK$11))+(0.15*(Indices!$E$93/Indices!$AK$12)))))</f>
        <v>0</v>
      </c>
      <c r="AP18" s="155">
        <f>Database!AP14*((0.15+(0.25*(Indices!$E$88/Indices!$AI$7))+((0.28*(Indices!$E$89/Indices!$AI$8))+(0.07*(Indices!$E$90/Indices!$AI$9))+(0.03*(Indices!$E$91/Indices!$AI$10))+(0.07*(Indices!$E$92/Indices!$AI$11))+(0.15*(Indices!$E$93/Indices!$AI$12)))))</f>
        <v>0</v>
      </c>
      <c r="AQ18" s="155">
        <f>Database!AQ14*((0.15+(0.25*(Indices!$E$88/Indices!$AI$7))+((0.28*(Indices!$E$89/Indices!$AI$8))+(0.07*(Indices!$E$90/Indices!$AI$9))+(0.03*(Indices!$E$91/Indices!$AI$10))+(0.07*(Indices!$E$92/Indices!$AI$11))+(0.15*(Indices!$E$93/Indices!$AI$12)))))</f>
        <v>0</v>
      </c>
      <c r="AR18" s="155">
        <f>Database!AR14*((0.15+(0.25*(Indices!$E$88/Indices!$AW$7))+((0.28*(Indices!$E$89/Indices!$AW$8))+(0.07*(Indices!$E$90/Indices!$AW$9))+(0.03*(Indices!$E$91/Indices!$AW$10))+(0.07*(Indices!$E$92/Indices!$AW$11))+(0.15*(Indices!$E$93/Indices!$AW$12)))))</f>
        <v>0</v>
      </c>
      <c r="AS18" s="155">
        <f>Database!AS14*((0.15+(0.25*(Indices!$E$88/Indices!$BU$7))+((0.28*(Indices!$E$89/Indices!$BU$8))+(0.07*(Indices!$E$90/Indices!$BU$9))+(0.03*(Indices!$E$91/Indices!$BU$10))+(0.07*(Indices!$E$92/Indices!$BU$11))+(0.15*(Indices!$E$93/Indices!$BU$12)))))</f>
        <v>0</v>
      </c>
      <c r="AT18" s="155">
        <f>Database!AT14*((0.15+(0.25*(Indices!$E$88/Indices!$BT$7))+((0.28*(Indices!$E$89/Indices!$BT$8))+(0.07*(Indices!$E$90/Indices!$BT$9))+(0.03*(Indices!$E$91/Indices!$BT$10))+(0.07*(Indices!$E$92/Indices!$BT$11))+(0.15*(Indices!$E$93/Indices!$BT$12)))))</f>
        <v>0</v>
      </c>
      <c r="AU18" s="155">
        <f>Database!AU14*((0.15+(0.25*(Indices!$E$88/Indices!$BU$7))+((0.28*(Indices!$E$89/Indices!$BU$8))+(0.07*(Indices!$E$90/Indices!$BU$9))+(0.03*(Indices!$E$91/Indices!$BU$10))+(0.07*(Indices!$E$92/Indices!$BU$11))+(0.15*(Indices!$E$93/Indices!$BU$12)))))</f>
        <v>0</v>
      </c>
      <c r="AV18" s="155">
        <f>Database!AV14*((0.15+(0.25*(Indices!$E$88/Indices!$CB$7))+((0.28*(Indices!$E$89/Indices!$CB$8))+(0.07*(Indices!$E$90/Indices!$CB$9))+(0.03*(Indices!$E$91/Indices!$CB$10))+(0.07*(Indices!$E$92/Indices!$CB$11))+(0.15*(Indices!$E$93/Indices!$CB$12)))))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AW18" s="155">
        <f>Database!AW14*((0.15+(0.25*(Indices!$E$88/Indices!$AI$7))+((0.28*(Indices!$E$89/Indices!$AI$8))+(0.07*(Indices!$E$90/Indices!$AI$9))+(0.03*(Indices!$E$91/Indices!$AI$10))+(0.07*(Indices!$E$92/Indices!$AI$11))+(0.15*(Indices!$E$93/Indices!$AI$12)))))</f>
        <v>0</v>
      </c>
      <c r="AX18" s="155">
        <f>Database!AX14*((0.15+(0.25*(Indices!$E$88/Indices!$BU$7))+((0.28*(Indices!$E$89/Indices!$BU$8))+(0.07*(Indices!$E$90/Indices!$BU$9))+(0.03*(Indices!$E$91/Indices!$BU$10))+(0.07*(Indices!$E$92/Indices!$BU$11))+(0.15*(Indices!$E$93/Indices!$BU$12)))))</f>
        <v>0</v>
      </c>
      <c r="AY18" s="155">
        <f>Database!AY14*((0.15+(0.25*(Indices!$E$88/Indices!$BU$7))+((0.28*(Indices!$E$89/Indices!$BU$8))+(0.07*(Indices!$E$90/Indices!$BU$9))+(0.03*(Indices!$E$91/Indices!$BU$10))+(0.07*(Indices!$E$92/Indices!$BU$11))+(0.15*(Indices!$E$93/Indices!$BU$12)))))</f>
        <v>0</v>
      </c>
      <c r="AZ18" s="155">
        <f>Database!AZ14*((0.15+(0.25*(Indices!$E$88/Indices!$AI$7))+((0.28*(Indices!$E$89/Indices!$AI$8))+(0.07*(Indices!$E$90/Indices!$AI$9))+(0.03*(Indices!$E$91/Indices!$AI$10))+(0.07*(Indices!$E$92/Indices!$AI$11))+(0.15*(Indices!$E$93/Indices!$AI$12)))))</f>
        <v>0</v>
      </c>
      <c r="BA18" s="155">
        <f>Database!BA14*((0.15+(0.25*(Indices!$E$88/Indices!$AE$7))+((0.28*(Indices!$E$89/Indices!$AE$8))+(0.07*(Indices!$E$90/Indices!$AE$9))+(0.03*(Indices!$E$91/Indices!$AE$10))+(0.07*(Indices!$E$92/Indices!$AE$11))+(0.15*(Indices!$E$93/Indices!$AE$12)))))</f>
        <v>0</v>
      </c>
      <c r="BB18" s="155">
        <f>Database!BB14*((0.15+(0.25*(Indices!$E$88/Indices!$AE$7))+((0.28*(Indices!$E$89/Indices!$AE$8))+(0.07*(Indices!$E$90/Indices!$AE$9))+(0.03*(Indices!$E$91/Indices!$AE$10))+(0.07*(Indices!$E$92/Indices!$AE$11))+(0.15*(Indices!$E$93/Indices!$AE$12)))))</f>
        <v>0</v>
      </c>
      <c r="BC18" s="155">
        <f>Database!BC14*((0.15+(0.25*(Indices!$E$88/Indices!$AE$7))+((0.28*(Indices!$E$89/Indices!$AE$8))+(0.07*(Indices!$E$90/Indices!$AE$9))+(0.03*(Indices!$E$91/Indices!$AE$10))+(0.07*(Indices!$E$92/Indices!$AE$11))+(0.15*(Indices!$E$93/Indices!$AE$12)))))</f>
        <v>0</v>
      </c>
      <c r="BD18" s="155">
        <f>Database!BD14*((0.15+(0.25*(Indices!$E$88/Indices!$BX$7))+((0.28*(Indices!$E$89/Indices!$BX$8))+(0.07*(Indices!$E$90/Indices!$BX$9))+(0.03*(Indices!$E$91/Indices!$BX$10))+(0.07*(Indices!$E$92/Indices!$BX$11))+(0.15*(Indices!$E$93/Indices!$BX$12)))))</f>
        <v>0</v>
      </c>
      <c r="BE18" s="155">
        <f>Database!BE14*((0.15+(0.25*(Indices!$E$88/Indices!$AO$7))+((0.28*(Indices!$E$89/Indices!$AO$8))+(0.07*(Indices!$E$90/Indices!$AO$9))+(0.03*(Indices!$E$91/Indices!$AO$10))+(0.07*(Indices!$E$92/Indices!$AO$11))+(0.15*(Indices!$E$93/Indices!$AO$12)))))</f>
        <v>0</v>
      </c>
      <c r="BF18" s="155">
        <f>Database!BF14*((0.15+(0.25*(Indices!$E$88/Indices!$AK$7))+((0.28*(Indices!$E$89/Indices!$AK$8))+(0.07*(Indices!$E$90/Indices!$AK$9))+(0.03*(Indices!$E$91/Indices!$AK$10))+(0.07*(Indices!$E$92/Indices!$AK$11))+(0.15*(Indices!$E$93/Indices!$AK$12)))))</f>
        <v>0</v>
      </c>
      <c r="BG18" s="155">
        <f>Database!BG14*((0.15+(0.25*(Indices!$E$88/Indices!$BD$7))+((0.28*(Indices!$E$89/Indices!$BD$8))+(0.07*(Indices!$E$90/Indices!$BD$9))+(0.03*(Indices!$E$91/Indices!$BD$10))+(0.07*(Indices!$E$92/Indices!$BD$11))+(0.15*(Indices!$E$93/Indices!$BD$12)))))</f>
        <v>0</v>
      </c>
      <c r="BH18" s="155">
        <f>Database!BH14*((0.15+(0.25*(Indices!$E$88/Indices!$BD$7))+((0.28*(Indices!$E$89/Indices!$BD$8))+(0.07*(Indices!$E$90/Indices!$BD$9))+(0.03*(Indices!$E$91/Indices!$BD$10))+(0.07*(Indices!$E$92/Indices!$BD$11))+(0.15*(Indices!$E$93/Indices!$BD$12)))))</f>
        <v>0</v>
      </c>
      <c r="BI18" s="155">
        <f>Database!BI14*((0.15+(0.25*(Indices!$E$88/Indices!$CB$7))+((0.28*(Indices!$E$89/Indices!$CB$8))+(0.07*(Indices!$E$90/Indices!$CB$9))+(0.03*(Indices!$E$91/Indices!$CB$10))+(0.07*(Indices!$E$92/Indices!$CB$11))+(0.15*(Indices!$E$93/Indices!$CB$12)))))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BJ18" s="155">
        <f>Database!BJ14*((0.15+(0.25*(Indices!$E$88/Indices!$CB$7))+((0.28*(Indices!$E$89/Indices!$CB$8))+(0.07*(Indices!$E$90/Indices!$CB$9))+(0.03*(Indices!$E$91/Indices!$CB$10))+(0.07*(Indices!$E$92/Indices!$CB$11))+(0.15*(Indices!$E$93/Indices!$CB$12)))))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BK18" s="155">
        <f>Database!BK14*((0.15+(0.25*(Indices!$E$88/Indices!$CB$7))+((0.28*(Indices!$E$89/Indices!$CB$8))+(0.07*(Indices!$E$90/Indices!$CB$9))+(0.03*(Indices!$E$91/Indices!$CB$10))+(0.07*(Indices!$E$92/Indices!$CB$11))+(0.15*(Indices!$E$93/Indices!$CB$12)))))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BL18" s="155">
        <f>Database!BL14*((0.15+(0.25*(Indices!$E$88/Indices!$CB$7))+((0.28*(Indices!$E$89/Indices!$CB$8))+(0.07*(Indices!$E$90/Indices!$CB$9))+(0.03*(Indices!$E$91/Indices!$CB$10))+(0.07*(Indices!$E$92/Indices!$CB$11))+(0.15*(Indices!$E$93/Indices!$CB$12)))))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BM18" s="155">
        <f>Database!BM14*((0.15+(0.25*(Indices!$E$88/Indices!$BL$7))+((0.28*(Indices!$E$89/Indices!$BL$8))+(0.07*(Indices!$E$90/Indices!$BL$9))+(0.03*(Indices!$E$91/Indices!$BL$10))+(0.07*(Indices!$E$92/Indices!$BL$11))+(0.15*(Indices!$E$93/Indices!$BL$12)))))</f>
        <v>0</v>
      </c>
      <c r="BN18" s="155">
        <f>Database!BN14*((0.15+(0.25*(Indices!$E$88/Indices!$BL$7))+((0.28*(Indices!$E$89/Indices!$BL$8))+(0.07*(Indices!$E$90/Indices!$BL$9))+(0.03*(Indices!$E$91/Indices!$BL$10))+(0.07*(Indices!$E$92/Indices!$BL$11))+(0.15*(Indices!$E$93/Indices!$BL$12)))))</f>
        <v>0</v>
      </c>
      <c r="BO18" s="155">
        <f>Database!BO14*((0.15+(0.25*(Indices!$E$88/Indices!$BL$7))+((0.28*(Indices!$E$89/Indices!$BL$8))+(0.07*(Indices!$E$90/Indices!$BL$9))+(0.03*(Indices!$E$91/Indices!$BL$10))+(0.07*(Indices!$E$92/Indices!$BL$11))+(0.15*(Indices!$E$93/Indices!$BL$12)))))</f>
        <v>0</v>
      </c>
      <c r="BP18" s="155">
        <f>Database!BP14*((0.15+(0.25*(Indices!$E$88/Indices!$BL$7))+((0.28*(Indices!$E$89/Indices!$BL$8))+(0.07*(Indices!$E$90/Indices!$BL$9))+(0.03*(Indices!$E$91/Indices!$BL$10))+(0.07*(Indices!$E$92/Indices!$BL$11))+(0.15*(Indices!$E$93/Indices!$BL$12)))))</f>
        <v>0</v>
      </c>
      <c r="BQ18" s="155">
        <f>Database!BQ14*((0.15+(0.25*(Indices!$E$88/Indices!$AS$7))+((0.28*(Indices!$E$89/Indices!$AS$8))+(0.07*(Indices!$E$90/Indices!$AS$9))+(0.03*(Indices!$E$91/Indices!$AS$10))+(0.07*(Indices!$E$92/Indices!$AS$11))+(0.15*(Indices!$E$93/Indices!$AS$12)))))</f>
        <v>0</v>
      </c>
    </row>
    <row r="19" spans="2:69" ht="33" customHeight="1">
      <c r="B19" s="144" t="s">
        <v>260</v>
      </c>
      <c r="C19" s="251" t="s">
        <v>261</v>
      </c>
      <c r="D19" s="145" t="s">
        <v>259</v>
      </c>
      <c r="E19" s="155">
        <f>Database!E15*((0.15+(0.25*(Indices!$E$88/Indices!$AV$7))+((0.28*(Indices!$E$89/Indices!$AV$8))+(0.07*(Indices!$E$90/Indices!$AV$9))+(0.03*(Indices!$E$91/Indices!$AV$10))+(0.07*(Indices!$E$92/Indices!$AV$11))+(0.15*(Indices!$E$93/Indices!$AV$12)))))</f>
        <v>816.2446757145199</v>
      </c>
      <c r="F19" s="155">
        <f>Database!F15*((0.15+(0.25*(Indices!$E$88/Indices!$BD$7))+((0.28*(Indices!$E$89/Indices!$BD$8))+(0.07*(Indices!$E$90/Indices!$BD$9))+(0.03*(Indices!$E$91/Indices!$BD$10))+(0.07*(Indices!$E$92/Indices!$BD$11))+(0.15*(Indices!$E$93/Indices!$BD$12)))))</f>
        <v>0</v>
      </c>
      <c r="G19" s="155">
        <f>Database!G15*((0.15+(0.25*(Indices!$E$88/Indices!$AV$7))+((0.28*(Indices!$E$89/Indices!$AV$8))+(0.07*(Indices!$E$90/Indices!$AV$9))+(0.03*(Indices!$E$91/Indices!$AV$10))+(0.07*(Indices!$E$92/Indices!$AV$11))+(0.15*(Indices!$E$93/Indices!$AV$12)))))</f>
        <v>925.22099643129</v>
      </c>
      <c r="H19" s="155">
        <f>Database!H15*((0.15+(0.25*(Indices!$E$88/Indices!$BA$7))+((0.28*(Indices!$E$89/Indices!$BA$8))+(0.07*(Indices!$E$90/Indices!$BA$9))+(0.03*(Indices!$E$91/Indices!$BA$10))+(0.07*(Indices!$E$92/Indices!$BA$11))+(0.15*(Indices!$E$93/Indices!$BA$12)))))</f>
        <v>0</v>
      </c>
      <c r="I19" s="155">
        <f>Database!I15*((0.15+(0.25*(Indices!$E$88/Indices!$BD$7))+((0.28*(Indices!$E$89/Indices!$BD$8))+(0.07*(Indices!$E$90/Indices!$BD$9))+(0.03*(Indices!$E$91/Indices!$BD$10))+(0.07*(Indices!$E$92/Indices!$BD$11))+(0.15*(Indices!$E$93/Indices!$BD$12)))))</f>
        <v>0</v>
      </c>
      <c r="J19" s="155">
        <f>Database!J15*((0.15+(0.25*(Indices!$E$88/Indices!$AV$7))+((0.28*(Indices!$E$89/Indices!$AV$8))+(0.07*(Indices!$E$90/Indices!$AV$9))+(0.03*(Indices!$E$91/Indices!$AV$10))+(0.07*(Indices!$E$92/Indices!$AV$11))+(0.15*(Indices!$E$93/Indices!$AV$12)))))</f>
        <v>956.4420974156724</v>
      </c>
      <c r="K19" s="155">
        <f>Database!K15*((0.15+(0.25*(Indices!$E$88/Indices!$AS$7))+((0.28*(Indices!$E$89/Indices!$AS$8))+(0.07*(Indices!$E$90/Indices!$AS$9))+(0.03*(Indices!$E$91/Indices!$AS$10))+(0.07*(Indices!$E$92/Indices!$AS$11))+(0.15*(Indices!$E$93/Indices!$AS$12)))))</f>
        <v>0</v>
      </c>
      <c r="L19" s="155">
        <f>Database!L15*((0.15+(0.25*(Indices!$E$88/Indices!$E$7))+((0.28*(Indices!$E$89/Indices!$E$8))+(0.07*(Indices!$E$90/Indices!$E$9))+(0.03*(Indices!$E$91/Indices!$E$10))+(0.07*(Indices!$E$92/Indices!$E$11))+(0.15*(Indices!$E$93/Indices!$E$12)))))</f>
        <v>0</v>
      </c>
      <c r="M19" s="155">
        <f>Database!M15*((0.15+(0.25*(Indices!$E$88/Indices!$AS$7))+((0.28*(Indices!$E$89/Indices!$AS$8))+(0.07*(Indices!$E$90/Indices!$AS$9))+(0.03*(Indices!$E$91/Indices!$AS$10))+(0.07*(Indices!$E$92/Indices!$AS$11))+(0.15*(Indices!$E$93/Indices!$AS$12)))))</f>
        <v>0</v>
      </c>
      <c r="N19" s="155">
        <f>Database!N15*((0.15+(0.25*(Indices!$E$88/Indices!$X$7))+((0.28*(Indices!$E$89/Indices!$X$8))+(0.07*(Indices!$E$90/Indices!$X$9))+(0.03*(Indices!$E$91/Indices!$X$10))+(0.07*(Indices!$E$92/Indices!$X$11))+(0.15*(Indices!$E$93/Indices!$X$12)))))</f>
        <v>0</v>
      </c>
      <c r="O19" s="155">
        <f>Database!O15*((0.15+(0.25*(Indices!$E$88/Indices!$AE$7))+((0.28*(Indices!$E$89/Indices!$AE$8))+(0.07*(Indices!$E$90/Indices!$AE$9))+(0.03*(Indices!$E$91/Indices!$AE$10))+(0.07*(Indices!$E$92/Indices!$AE$11))+(0.15*(Indices!$E$93/Indices!$AE$12)))))</f>
        <v>0</v>
      </c>
      <c r="P19" s="155">
        <f>Database!P15*((0.15+(0.25*(Indices!$E$88/Indices!$X$7))+((0.28*(Indices!$E$89/Indices!$X$8))+(0.07*(Indices!$E$90/Indices!$X$9))+(0.03*(Indices!$E$91/Indices!$X$10))+(0.07*(Indices!$E$92/Indices!$X$11))+(0.15*(Indices!$E$93/Indices!$X$12)))))</f>
        <v>0</v>
      </c>
      <c r="Q19" s="155">
        <f>Database!Q15*((0.15+(0.25*(Indices!$E$88/Indices!$AM$7))+((0.28*(Indices!$E$89/Indices!$AM$8))+(0.07*(Indices!$E$90/Indices!$AM$9))+(0.03*(Indices!$E$91/Indices!$AM$10))+(0.07*(Indices!$E$92/Indices!$AM$11))+(0.15*(Indices!$E$93/Indices!$AM$12)))))</f>
        <v>0</v>
      </c>
      <c r="R19" s="155">
        <f>Database!R15*((0.15+(0.25*(Indices!$E$88/Indices!$AK$7))+((0.28*(Indices!$E$89/Indices!$AK$8))+(0.07*(Indices!$E$90/Indices!$AK$9))+(0.03*(Indices!$E$91/Indices!$AK$10))+(0.07*(Indices!$E$92/Indices!$AK$11))+(0.15*(Indices!$E$93/Indices!$AK$12)))))</f>
        <v>0</v>
      </c>
      <c r="S19" s="155">
        <f>Database!S15*((0.15+(0.25*(Indices!$E$88/Indices!$AK$7))+((0.28*(Indices!$E$89/Indices!$AK$8))+(0.07*(Indices!$E$90/Indices!$AK$9))+(0.03*(Indices!$E$91/Indices!$AK$10))+(0.07*(Indices!$E$92/Indices!$AK$11))+(0.15*(Indices!$E$93/Indices!$AK$12)))))</f>
        <v>0</v>
      </c>
      <c r="T19" s="155">
        <f>Database!T15*((0.15+(0.25*(Indices!$E$88/Indices!$AK$7))+((0.28*(Indices!$E$89/Indices!$AK$8))+(0.07*(Indices!$E$90/Indices!$AK$9))+(0.03*(Indices!$E$91/Indices!$AK$10))+(0.07*(Indices!$E$92/Indices!$AK$11))+(0.15*(Indices!$E$93/Indices!$AK$12)))))</f>
        <v>0</v>
      </c>
      <c r="U19" s="155">
        <f>Database!U15*((0.15+(0.25*(Indices!$E$88/Indices!$AJ$7))+((0.28*(Indices!$E$89/Indices!$AJ$8))+(0.07*(Indices!$E$90/Indices!$AJ$9))+(0.03*(Indices!$E$91/Indices!$AJ$10))+(0.07*(Indices!$E$92/Indices!$AJ$11))+(0.15*(Indices!$E$93/Indices!$AJ$12)))))</f>
        <v>0</v>
      </c>
      <c r="V19" s="155">
        <f>Database!V15*((0.15+(0.25*(Indices!$E$88/Indices!$X$7))+((0.28*(Indices!$E$89/Indices!$X$8))+(0.07*(Indices!$E$90/Indices!$X$9))+(0.03*(Indices!$E$91/Indices!$X$10))+(0.07*(Indices!$E$92/Indices!$X$11))+(0.15*(Indices!$E$93/Indices!$X$12)))))</f>
        <v>0</v>
      </c>
      <c r="W19" s="155">
        <f>Database!W15*((0.15+(0.25*(Indices!$E$88/Indices!$X$7))+((0.28*(Indices!$E$89/Indices!$X$8))+(0.07*(Indices!$E$90/Indices!$X$9))+(0.03*(Indices!$E$91/Indices!$X$10))+(0.07*(Indices!$E$92/Indices!$X$11))+(0.15*(Indices!$E$93/Indices!$X$12)))))</f>
        <v>0</v>
      </c>
      <c r="X19" s="155">
        <f>Database!X15*((0.15+(0.25*(Indices!$E$88/Indices!$AS$7))+((0.28*(Indices!$E$89/Indices!$AS$8))+(0.07*(Indices!$E$90/Indices!$AS$9))+(0.03*(Indices!$E$91/Indices!$AS$10))+(0.07*(Indices!$E$92/Indices!$AS$11))+(0.15*(Indices!$E$93/Indices!$AS$12)))))</f>
        <v>0</v>
      </c>
      <c r="Y19" s="155">
        <f>Database!Y15*((0.15+(0.25*(Indices!$E$88/Indices!$BV$7))+((0.28*(Indices!$E$89/Indices!$BV$8))+(0.07*(Indices!$E$90/Indices!$BV$9))+(0.03*(Indices!$E$91/Indices!$BV$10))+(0.07*(Indices!$E$92/Indices!$BV$11))+(0.15*(Indices!$E$93/Indices!$BV$12)))))</f>
        <v>0</v>
      </c>
      <c r="Z19" s="155">
        <f>Database!Z15*((0.15+(0.25*(Indices!$E$88/Indices!$CA$7))+((0.28*(Indices!$E$89/Indices!$CA$8))+(0.07*(Indices!$E$90/Indices!$CA$9))+(0.03*(Indices!$E$91/Indices!$CA$10))+(0.07*(Indices!$E$92/Indices!$CA$11))+(0.15*(Indices!$E$93/Indices!$CA$12)))))</f>
        <v>734.9499920220608</v>
      </c>
      <c r="AA19" s="155">
        <f>Database!AA15*((0.15+(0.25*(Indices!$E$88/Indices!$CK$7))+((0.28*(Indices!$E$89/Indices!$CK$8))+(0.07*(Indices!$E$90/Indices!$CK$9))+(0.03*(Indices!$E$91/Indices!$CK$10))+(0.07*(Indices!$E$92/Indices!$CK$11))+(0.15*(Indices!$E$93/Indices!$CK$12)))))</f>
        <v>0</v>
      </c>
      <c r="AB19" s="155">
        <f>Database!AB15*((0.15+(0.25*(Indices!$E$88/Indices!$BV$7))+((0.28*(Indices!$E$89/Indices!$BV$8))+(0.07*(Indices!$E$90/Indices!$BV$9))+(0.03*(Indices!$E$91/Indices!$BV$10))+(0.07*(Indices!$E$92/Indices!$BV$11))+(0.15*(Indices!$E$93/Indices!$BV$12)))))</f>
        <v>0</v>
      </c>
      <c r="AC19" s="155">
        <f>Database!AC15*((0.15+(0.25*(Indices!$E$88/Indices!$BV$7))+((0.28*(Indices!$E$89/Indices!$BV$8))+(0.07*(Indices!$E$90/Indices!$BV$9))+(0.03*(Indices!$E$91/Indices!$BV$10))+(0.07*(Indices!$E$92/Indices!$BV$11))+(0.15*(Indices!$E$93/Indices!$BV$12)))))</f>
        <v>0</v>
      </c>
      <c r="AD19" s="155">
        <f>Database!AD15*((0.15+(0.25*(Indices!$E$88/Indices!$AV$7))+((0.28*(Indices!$E$89/Indices!$AV$8))+(0.07*(Indices!$E$90/Indices!$AV$9))+(0.03*(Indices!$E$91/Indices!$AV$10))+(0.07*(Indices!$E$92/Indices!$AV$11))+(0.15*(Indices!$E$93/Indices!$AV$12)))))</f>
        <v>914.8271864466545</v>
      </c>
      <c r="AE19" s="155">
        <f>Database!AE15*((0.15+(0.25*(Indices!$E$88/Indices!$BX$7))+((0.28*(Indices!$E$89/Indices!$BX$8))+(0.07*(Indices!$E$90/Indices!$BX$9))+(0.03*(Indices!$E$91/Indices!$BX$10))+(0.07*(Indices!$E$92/Indices!$BX$11))+(0.15*(Indices!$E$93/Indices!$BX$12)))))</f>
        <v>833.0791660034572</v>
      </c>
      <c r="AF19" s="155">
        <f>Database!AF15*((0.15+(0.25*(Indices!$E$88/Indices!$BL$7))+((0.28*(Indices!$E$89/Indices!$BL$8))+(0.07*(Indices!$E$90/Indices!$BL$9))+(0.03*(Indices!$E$91/Indices!$BL$10))+(0.07*(Indices!$E$92/Indices!$BL$11))+(0.15*(Indices!$E$93/Indices!$BL$12)))))</f>
        <v>905.110935173645</v>
      </c>
      <c r="AG19" s="155">
        <f>Database!AG15*((0.15+(0.25*(Indices!$E$88/Indices!$BS$7))+((0.28*(Indices!$E$89/Indices!$BS$8))+(0.07*(Indices!$E$90/Indices!$BS$9))+(0.03*(Indices!$E$91/Indices!$BS$10))+(0.07*(Indices!$E$92/Indices!$BS$11))+(0.15*(Indices!$E$93/Indices!$BS$12)))))</f>
        <v>830.0364330755891</v>
      </c>
      <c r="AH19" s="155">
        <f>Database!AH15*((0.15+(0.25*(Indices!$E$88/Indices!$BS$7))+((0.28*(Indices!$E$89/Indices!$BS$8))+(0.07*(Indices!$E$90/Indices!$BS$9))+(0.03*(Indices!$E$91/Indices!$BS$10))+(0.07*(Indices!$E$92/Indices!$BS$11))+(0.15*(Indices!$E$93/Indices!$BS$12)))))</f>
        <v>861.9894918242466</v>
      </c>
      <c r="AI19" s="155">
        <f>Database!AI15*((0.15+(0.25*(Indices!$E$88/Indices!$AJ$7))+((0.28*(Indices!$E$89/Indices!$AJ$8))+(0.07*(Indices!$E$90/Indices!$AJ$9))+(0.03*(Indices!$E$91/Indices!$AJ$10))+(0.07*(Indices!$E$92/Indices!$AJ$11))+(0.15*(Indices!$E$93/Indices!$AJ$12)))))</f>
        <v>894.3530743426576</v>
      </c>
      <c r="AJ19" s="155">
        <f>Database!AJ15*((0.15+(0.25*(Indices!$E$88/Indices!$AJ$7))+((0.28*(Indices!$E$89/Indices!$AJ$8))+(0.07*(Indices!$E$90/Indices!$AJ$9))+(0.03*(Indices!$E$91/Indices!$AJ$10))+(0.07*(Indices!$E$92/Indices!$AJ$11))+(0.15*(Indices!$E$93/Indices!$AJ$12)))))</f>
        <v>889.3939934737746</v>
      </c>
      <c r="AK19" s="155">
        <f>Database!AK15*((0.15+(0.25*(Indices!$E$88/Indices!$AJ$7))+((0.28*(Indices!$E$89/Indices!$AJ$8))+(0.07*(Indices!$E$90/Indices!$AJ$9))+(0.03*(Indices!$E$91/Indices!$AJ$10))+(0.07*(Indices!$E$92/Indices!$AJ$11))+(0.15*(Indices!$E$93/Indices!$AJ$12)))))</f>
        <v>896.6552424211716</v>
      </c>
      <c r="AL19" s="155">
        <f>Database!AL15*((0.15+(0.25*(Indices!$E$88/Indices!$AW$7))+((0.28*(Indices!$E$89/Indices!$AW$8))+(0.07*(Indices!$E$90/Indices!$AW$9))+(0.03*(Indices!$E$91/Indices!$AW$10))+(0.07*(Indices!$E$92/Indices!$AW$11))+(0.15*(Indices!$E$93/Indices!$AW$12)))))</f>
        <v>866.9001382545047</v>
      </c>
      <c r="AM19" s="155"/>
      <c r="AN19" s="155">
        <f>Database!AN15*((0.15+(0.25*(Indices!$E$88/Indices!$AK$7))+((0.28*(Indices!$E$89/Indices!$AK$8))+(0.07*(Indices!$E$90/Indices!$AK$9))+(0.03*(Indices!$E$91/Indices!$AK$10))+(0.07*(Indices!$E$92/Indices!$AK$11))+(0.15*(Indices!$E$93/Indices!$AK$12)))))</f>
        <v>864.1663112282207</v>
      </c>
      <c r="AO19" s="155">
        <f>Database!AO15*((0.15+(0.25*(Indices!$E$88/Indices!$AK$7))+((0.28*(Indices!$E$89/Indices!$AK$8))+(0.07*(Indices!$E$90/Indices!$AK$9))+(0.03*(Indices!$E$91/Indices!$AK$10))+(0.07*(Indices!$E$92/Indices!$AK$11))+(0.15*(Indices!$E$93/Indices!$AK$12)))))</f>
        <v>865.109218573933</v>
      </c>
      <c r="AP19" s="155">
        <f>Database!AP15*((0.15+(0.25*(Indices!$E$88/Indices!$AI$7))+((0.28*(Indices!$E$89/Indices!$AI$8))+(0.07*(Indices!$E$90/Indices!$AI$9))+(0.03*(Indices!$E$91/Indices!$AI$10))+(0.07*(Indices!$E$92/Indices!$AI$11))+(0.15*(Indices!$E$93/Indices!$AI$12)))))</f>
        <v>878.3511321575413</v>
      </c>
      <c r="AQ19" s="155">
        <f>Database!AQ15*((0.15+(0.25*(Indices!$E$88/Indices!$AI$7))+((0.28*(Indices!$E$89/Indices!$AI$8))+(0.07*(Indices!$E$90/Indices!$AI$9))+(0.03*(Indices!$E$91/Indices!$AI$10))+(0.07*(Indices!$E$92/Indices!$AI$11))+(0.15*(Indices!$E$93/Indices!$AI$12)))))</f>
        <v>878.3511321575413</v>
      </c>
      <c r="AR19" s="155">
        <f>Database!AR15*((0.15+(0.25*(Indices!$E$88/Indices!$AW$7))+((0.28*(Indices!$E$89/Indices!$AW$8))+(0.07*(Indices!$E$90/Indices!$AW$9))+(0.03*(Indices!$E$91/Indices!$AW$10))+(0.07*(Indices!$E$92/Indices!$AW$11))+(0.15*(Indices!$E$93/Indices!$AW$12)))))</f>
        <v>0</v>
      </c>
      <c r="AS19" s="155">
        <f>Database!AS15*((0.15+(0.25*(Indices!$E$88/Indices!$BU$7))+((0.28*(Indices!$E$89/Indices!$BU$8))+(0.07*(Indices!$E$90/Indices!$BU$9))+(0.03*(Indices!$E$91/Indices!$BU$10))+(0.07*(Indices!$E$92/Indices!$BU$11))+(0.15*(Indices!$E$93/Indices!$BU$12)))))</f>
        <v>848.2566318232666</v>
      </c>
      <c r="AT19" s="155">
        <f>Database!AT15*((0.15+(0.25*(Indices!$E$88/Indices!$BT$7))+((0.28*(Indices!$E$89/Indices!$BT$8))+(0.07*(Indices!$E$90/Indices!$BT$9))+(0.03*(Indices!$E$91/Indices!$BT$10))+(0.07*(Indices!$E$92/Indices!$BT$11))+(0.15*(Indices!$E$93/Indices!$BT$12)))))</f>
        <v>0</v>
      </c>
      <c r="AU19" s="155">
        <f>Database!AU15*((0.15+(0.25*(Indices!$E$88/Indices!$BU$7))+((0.28*(Indices!$E$89/Indices!$BU$8))+(0.07*(Indices!$E$90/Indices!$BU$9))+(0.03*(Indices!$E$91/Indices!$BU$10))+(0.07*(Indices!$E$92/Indices!$BU$11))+(0.15*(Indices!$E$93/Indices!$BU$12)))))</f>
        <v>0</v>
      </c>
      <c r="AV19" s="155">
        <f>Database!AV15*((0.15+(0.25*(Indices!$E$88/Indices!$CB$7))+((0.28*(Indices!$E$89/Indices!$CB$8))+(0.07*(Indices!$E$90/Indices!$CB$9))+(0.03*(Indices!$E$91/Indices!$CB$10))+(0.07*(Indices!$E$92/Indices!$CB$11))+(0.15*(Indices!$E$93/Indices!$CB$12)))))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AW19" s="155">
        <f>Database!AW15*((0.15+(0.25*(Indices!$E$88/Indices!$AI$7))+((0.28*(Indices!$E$89/Indices!$AI$8))+(0.07*(Indices!$E$90/Indices!$AI$9))+(0.03*(Indices!$E$91/Indices!$AI$10))+(0.07*(Indices!$E$92/Indices!$AI$11))+(0.15*(Indices!$E$93/Indices!$AI$12)))))</f>
        <v>0</v>
      </c>
      <c r="AX19" s="155">
        <f>Database!AX15*((0.15+(0.25*(Indices!$E$88/Indices!$BU$7))+((0.28*(Indices!$E$89/Indices!$BU$8))+(0.07*(Indices!$E$90/Indices!$BU$9))+(0.03*(Indices!$E$91/Indices!$BU$10))+(0.07*(Indices!$E$92/Indices!$BU$11))+(0.15*(Indices!$E$93/Indices!$BU$12)))))</f>
        <v>0</v>
      </c>
      <c r="AY19" s="155">
        <f>Database!AY15*((0.15+(0.25*(Indices!$E$88/Indices!$BU$7))+((0.28*(Indices!$E$89/Indices!$BU$8))+(0.07*(Indices!$E$90/Indices!$BU$9))+(0.03*(Indices!$E$91/Indices!$BU$10))+(0.07*(Indices!$E$92/Indices!$BU$11))+(0.15*(Indices!$E$93/Indices!$BU$12)))))</f>
        <v>0</v>
      </c>
      <c r="AZ19" s="155">
        <f>Database!AZ15*((0.15+(0.25*(Indices!$E$88/Indices!$AI$7))+((0.28*(Indices!$E$89/Indices!$AI$8))+(0.07*(Indices!$E$90/Indices!$AI$9))+(0.03*(Indices!$E$91/Indices!$AI$10))+(0.07*(Indices!$E$92/Indices!$AI$11))+(0.15*(Indices!$E$93/Indices!$AI$12)))))</f>
        <v>0</v>
      </c>
      <c r="BA19" s="155">
        <f>Database!BA15*((0.15+(0.25*(Indices!$E$88/Indices!$AE$7))+((0.28*(Indices!$E$89/Indices!$AE$8))+(0.07*(Indices!$E$90/Indices!$AE$9))+(0.03*(Indices!$E$91/Indices!$AE$10))+(0.07*(Indices!$E$92/Indices!$AE$11))+(0.15*(Indices!$E$93/Indices!$AE$12)))))</f>
        <v>0</v>
      </c>
      <c r="BB19" s="155">
        <f>Database!BB15*((0.15+(0.25*(Indices!$E$88/Indices!$AE$7))+((0.28*(Indices!$E$89/Indices!$AE$8))+(0.07*(Indices!$E$90/Indices!$AE$9))+(0.03*(Indices!$E$91/Indices!$AE$10))+(0.07*(Indices!$E$92/Indices!$AE$11))+(0.15*(Indices!$E$93/Indices!$AE$12)))))</f>
        <v>0</v>
      </c>
      <c r="BC19" s="155">
        <f>Database!BC15*((0.15+(0.25*(Indices!$E$88/Indices!$AE$7))+((0.28*(Indices!$E$89/Indices!$AE$8))+(0.07*(Indices!$E$90/Indices!$AE$9))+(0.03*(Indices!$E$91/Indices!$AE$10))+(0.07*(Indices!$E$92/Indices!$AE$11))+(0.15*(Indices!$E$93/Indices!$AE$12)))))</f>
        <v>0</v>
      </c>
      <c r="BD19" s="155">
        <f>Database!BD15*((0.15+(0.25*(Indices!$E$88/Indices!$BX$7))+((0.28*(Indices!$E$89/Indices!$BX$8))+(0.07*(Indices!$E$90/Indices!$BX$9))+(0.03*(Indices!$E$91/Indices!$BX$10))+(0.07*(Indices!$E$92/Indices!$BX$11))+(0.15*(Indices!$E$93/Indices!$BX$12)))))</f>
        <v>0</v>
      </c>
      <c r="BE19" s="155">
        <f>Database!BE15*((0.15+(0.25*(Indices!$E$88/Indices!$AO$7))+((0.28*(Indices!$E$89/Indices!$AO$8))+(0.07*(Indices!$E$90/Indices!$AO$9))+(0.03*(Indices!$E$91/Indices!$AO$10))+(0.07*(Indices!$E$92/Indices!$AO$11))+(0.15*(Indices!$E$93/Indices!$AO$12)))))</f>
        <v>0</v>
      </c>
      <c r="BF19" s="155">
        <f>Database!BF15*((0.15+(0.25*(Indices!$E$88/Indices!$AK$7))+((0.28*(Indices!$E$89/Indices!$AK$8))+(0.07*(Indices!$E$90/Indices!$AK$9))+(0.03*(Indices!$E$91/Indices!$AK$10))+(0.07*(Indices!$E$92/Indices!$AK$11))+(0.15*(Indices!$E$93/Indices!$AK$12)))))</f>
        <v>0</v>
      </c>
      <c r="BG19" s="155">
        <f>Database!BG15*((0.15+(0.25*(Indices!$E$88/Indices!$BD$7))+((0.28*(Indices!$E$89/Indices!$BD$8))+(0.07*(Indices!$E$90/Indices!$BD$9))+(0.03*(Indices!$E$91/Indices!$BD$10))+(0.07*(Indices!$E$92/Indices!$BD$11))+(0.15*(Indices!$E$93/Indices!$BD$12)))))</f>
        <v>0</v>
      </c>
      <c r="BH19" s="155">
        <f>Database!BH15*((0.15+(0.25*(Indices!$E$88/Indices!$BD$7))+((0.28*(Indices!$E$89/Indices!$BD$8))+(0.07*(Indices!$E$90/Indices!$BD$9))+(0.03*(Indices!$E$91/Indices!$BD$10))+(0.07*(Indices!$E$92/Indices!$BD$11))+(0.15*(Indices!$E$93/Indices!$BD$12)))))</f>
        <v>0</v>
      </c>
      <c r="BI19" s="155">
        <f>Database!BI15*((0.15+(0.25*(Indices!$E$88/Indices!$CB$7))+((0.28*(Indices!$E$89/Indices!$CB$8))+(0.07*(Indices!$E$90/Indices!$CB$9))+(0.03*(Indices!$E$91/Indices!$CB$10))+(0.07*(Indices!$E$92/Indices!$CB$11))+(0.15*(Indices!$E$93/Indices!$CB$12)))))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BJ19" s="155">
        <f>Database!BJ15*((0.15+(0.25*(Indices!$E$88/Indices!$CB$7))+((0.28*(Indices!$E$89/Indices!$CB$8))+(0.07*(Indices!$E$90/Indices!$CB$9))+(0.03*(Indices!$E$91/Indices!$CB$10))+(0.07*(Indices!$E$92/Indices!$CB$11))+(0.15*(Indices!$E$93/Indices!$CB$12)))))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BK19" s="155">
        <f>Database!BK15*((0.15+(0.25*(Indices!$E$88/Indices!$CB$7))+((0.28*(Indices!$E$89/Indices!$CB$8))+(0.07*(Indices!$E$90/Indices!$CB$9))+(0.03*(Indices!$E$91/Indices!$CB$10))+(0.07*(Indices!$E$92/Indices!$CB$11))+(0.15*(Indices!$E$93/Indices!$CB$12)))))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BL19" s="155">
        <f>Database!BL15*((0.15+(0.25*(Indices!$E$88/Indices!$CB$7))+((0.28*(Indices!$E$89/Indices!$CB$8))+(0.07*(Indices!$E$90/Indices!$CB$9))+(0.03*(Indices!$E$91/Indices!$CB$10))+(0.07*(Indices!$E$92/Indices!$CB$11))+(0.15*(Indices!$E$93/Indices!$CB$12)))))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BM19" s="155">
        <f>Database!BM15*((0.15+(0.25*(Indices!$E$88/Indices!$BL$7))+((0.28*(Indices!$E$89/Indices!$BL$8))+(0.07*(Indices!$E$90/Indices!$BL$9))+(0.03*(Indices!$E$91/Indices!$BL$10))+(0.07*(Indices!$E$92/Indices!$BL$11))+(0.15*(Indices!$E$93/Indices!$BL$12)))))</f>
        <v>0</v>
      </c>
      <c r="BN19" s="155">
        <f>Database!BN15*((0.15+(0.25*(Indices!$E$88/Indices!$BL$7))+((0.28*(Indices!$E$89/Indices!$BL$8))+(0.07*(Indices!$E$90/Indices!$BL$9))+(0.03*(Indices!$E$91/Indices!$BL$10))+(0.07*(Indices!$E$92/Indices!$BL$11))+(0.15*(Indices!$E$93/Indices!$BL$12)))))</f>
        <v>0</v>
      </c>
      <c r="BO19" s="155">
        <f>Database!BO15*((0.15+(0.25*(Indices!$E$88/Indices!$BL$7))+((0.28*(Indices!$E$89/Indices!$BL$8))+(0.07*(Indices!$E$90/Indices!$BL$9))+(0.03*(Indices!$E$91/Indices!$BL$10))+(0.07*(Indices!$E$92/Indices!$BL$11))+(0.15*(Indices!$E$93/Indices!$BL$12)))))</f>
        <v>0</v>
      </c>
      <c r="BP19" s="155">
        <f>Database!BP15*((0.15+(0.25*(Indices!$E$88/Indices!$BL$7))+((0.28*(Indices!$E$89/Indices!$BL$8))+(0.07*(Indices!$E$90/Indices!$BL$9))+(0.03*(Indices!$E$91/Indices!$BL$10))+(0.07*(Indices!$E$92/Indices!$BL$11))+(0.15*(Indices!$E$93/Indices!$BL$12)))))</f>
        <v>0</v>
      </c>
      <c r="BQ19" s="155">
        <f>Database!BQ15*((0.15+(0.25*(Indices!$E$88/Indices!$AS$7))+((0.28*(Indices!$E$89/Indices!$AS$8))+(0.07*(Indices!$E$90/Indices!$AS$9))+(0.03*(Indices!$E$91/Indices!$AS$10))+(0.07*(Indices!$E$92/Indices!$AS$11))+(0.15*(Indices!$E$93/Indices!$AS$12)))))</f>
        <v>0</v>
      </c>
    </row>
    <row r="20" spans="2:69" ht="29.25" customHeight="1">
      <c r="B20" s="144" t="s">
        <v>262</v>
      </c>
      <c r="C20" s="251" t="s">
        <v>263</v>
      </c>
      <c r="D20" s="145" t="s">
        <v>259</v>
      </c>
      <c r="E20" s="155">
        <f>Database!E16*((0.15+(0.25*(Indices!$E$88/Indices!$AV$7))+((0.28*(Indices!$E$89/Indices!$AV$8))+(0.07*(Indices!$E$90/Indices!$AV$9))+(0.03*(Indices!$E$91/Indices!$AV$10))+(0.07*(Indices!$E$92/Indices!$AV$11))+(0.15*(Indices!$E$93/Indices!$AV$12)))))</f>
        <v>0</v>
      </c>
      <c r="F20" s="155">
        <f>Database!F16*((0.15+(0.25*(Indices!$E$88/Indices!$BD$7))+((0.28*(Indices!$E$89/Indices!$BD$8))+(0.07*(Indices!$E$90/Indices!$BD$9))+(0.03*(Indices!$E$91/Indices!$BD$10))+(0.07*(Indices!$E$92/Indices!$BD$11))+(0.15*(Indices!$E$93/Indices!$BD$12)))))</f>
        <v>0</v>
      </c>
      <c r="G20" s="155">
        <f>Database!G16*((0.15+(0.25*(Indices!$E$88/Indices!$AV$7))+((0.28*(Indices!$E$89/Indices!$AV$8))+(0.07*(Indices!$E$90/Indices!$AV$9))+(0.03*(Indices!$E$91/Indices!$AV$10))+(0.07*(Indices!$E$92/Indices!$AV$11))+(0.15*(Indices!$E$93/Indices!$AV$12)))))</f>
        <v>0</v>
      </c>
      <c r="H20" s="155">
        <f>Database!H16*((0.15+(0.25*(Indices!$E$88/Indices!$BA$7))+((0.28*(Indices!$E$89/Indices!$BA$8))+(0.07*(Indices!$E$90/Indices!$BA$9))+(0.03*(Indices!$E$91/Indices!$BA$10))+(0.07*(Indices!$E$92/Indices!$BA$11))+(0.15*(Indices!$E$93/Indices!$BA$12)))))</f>
        <v>0</v>
      </c>
      <c r="I20" s="155">
        <f>Database!I16*((0.15+(0.25*(Indices!$E$88/Indices!$BD$7))+((0.28*(Indices!$E$89/Indices!$BD$8))+(0.07*(Indices!$E$90/Indices!$BD$9))+(0.03*(Indices!$E$91/Indices!$BD$10))+(0.07*(Indices!$E$92/Indices!$BD$11))+(0.15*(Indices!$E$93/Indices!$BD$12)))))</f>
        <v>0</v>
      </c>
      <c r="J20" s="155">
        <f>Database!J16*((0.15+(0.25*(Indices!$E$88/Indices!$AV$7))+((0.28*(Indices!$E$89/Indices!$AV$8))+(0.07*(Indices!$E$90/Indices!$AV$9))+(0.03*(Indices!$E$91/Indices!$AV$10))+(0.07*(Indices!$E$92/Indices!$AV$11))+(0.15*(Indices!$E$93/Indices!$AV$12)))))</f>
        <v>0</v>
      </c>
      <c r="K20" s="155">
        <f>Database!K16*((0.15+(0.25*(Indices!$E$88/Indices!$AS$7))+((0.28*(Indices!$E$89/Indices!$AS$8))+(0.07*(Indices!$E$90/Indices!$AS$9))+(0.03*(Indices!$E$91/Indices!$AS$10))+(0.07*(Indices!$E$92/Indices!$AS$11))+(0.15*(Indices!$E$93/Indices!$AS$12)))))</f>
        <v>0</v>
      </c>
      <c r="L20" s="155">
        <f>Database!L16*((0.15+(0.25*(Indices!$E$88/Indices!$E$7))+((0.28*(Indices!$E$89/Indices!$E$8))+(0.07*(Indices!$E$90/Indices!$E$9))+(0.03*(Indices!$E$91/Indices!$E$10))+(0.07*(Indices!$E$92/Indices!$E$11))+(0.15*(Indices!$E$93/Indices!$E$12)))))</f>
        <v>0</v>
      </c>
      <c r="M20" s="155">
        <f>Database!M16*((0.15+(0.25*(Indices!$E$88/Indices!$AS$7))+((0.28*(Indices!$E$89/Indices!$AS$8))+(0.07*(Indices!$E$90/Indices!$AS$9))+(0.03*(Indices!$E$91/Indices!$AS$10))+(0.07*(Indices!$E$92/Indices!$AS$11))+(0.15*(Indices!$E$93/Indices!$AS$12)))))</f>
        <v>0</v>
      </c>
      <c r="N20" s="155">
        <f>Database!N16*((0.15+(0.25*(Indices!$E$88/Indices!$X$7))+((0.28*(Indices!$E$89/Indices!$X$8))+(0.07*(Indices!$E$90/Indices!$X$9))+(0.03*(Indices!$E$91/Indices!$X$10))+(0.07*(Indices!$E$92/Indices!$X$11))+(0.15*(Indices!$E$93/Indices!$X$12)))))</f>
        <v>0</v>
      </c>
      <c r="O20" s="155">
        <f>Database!O16*((0.15+(0.25*(Indices!$E$88/Indices!$AE$7))+((0.28*(Indices!$E$89/Indices!$AE$8))+(0.07*(Indices!$E$90/Indices!$AE$9))+(0.03*(Indices!$E$91/Indices!$AE$10))+(0.07*(Indices!$E$92/Indices!$AE$11))+(0.15*(Indices!$E$93/Indices!$AE$12)))))</f>
        <v>0</v>
      </c>
      <c r="P20" s="155">
        <f>Database!P16*((0.15+(0.25*(Indices!$E$88/Indices!$X$7))+((0.28*(Indices!$E$89/Indices!$X$8))+(0.07*(Indices!$E$90/Indices!$X$9))+(0.03*(Indices!$E$91/Indices!$X$10))+(0.07*(Indices!$E$92/Indices!$X$11))+(0.15*(Indices!$E$93/Indices!$X$12)))))</f>
        <v>0</v>
      </c>
      <c r="Q20" s="155">
        <f>Database!Q16*((0.15+(0.25*(Indices!$E$88/Indices!$AM$7))+((0.28*(Indices!$E$89/Indices!$AM$8))+(0.07*(Indices!$E$90/Indices!$AM$9))+(0.03*(Indices!$E$91/Indices!$AM$10))+(0.07*(Indices!$E$92/Indices!$AM$11))+(0.15*(Indices!$E$93/Indices!$AM$12)))))</f>
        <v>0</v>
      </c>
      <c r="R20" s="155">
        <f>Database!R16*((0.15+(0.25*(Indices!$E$88/Indices!$AK$7))+((0.28*(Indices!$E$89/Indices!$AK$8))+(0.07*(Indices!$E$90/Indices!$AK$9))+(0.03*(Indices!$E$91/Indices!$AK$10))+(0.07*(Indices!$E$92/Indices!$AK$11))+(0.15*(Indices!$E$93/Indices!$AK$12)))))</f>
        <v>0</v>
      </c>
      <c r="S20" s="155">
        <f>Database!S16*((0.15+(0.25*(Indices!$E$88/Indices!$AK$7))+((0.28*(Indices!$E$89/Indices!$AK$8))+(0.07*(Indices!$E$90/Indices!$AK$9))+(0.03*(Indices!$E$91/Indices!$AK$10))+(0.07*(Indices!$E$92/Indices!$AK$11))+(0.15*(Indices!$E$93/Indices!$AK$12)))))</f>
        <v>0</v>
      </c>
      <c r="T20" s="155">
        <f>Database!T16*((0.15+(0.25*(Indices!$E$88/Indices!$AK$7))+((0.28*(Indices!$E$89/Indices!$AK$8))+(0.07*(Indices!$E$90/Indices!$AK$9))+(0.03*(Indices!$E$91/Indices!$AK$10))+(0.07*(Indices!$E$92/Indices!$AK$11))+(0.15*(Indices!$E$93/Indices!$AK$12)))))</f>
        <v>0</v>
      </c>
      <c r="U20" s="155">
        <f>Database!U16*((0.15+(0.25*(Indices!$E$88/Indices!$AJ$7))+((0.28*(Indices!$E$89/Indices!$AJ$8))+(0.07*(Indices!$E$90/Indices!$AJ$9))+(0.03*(Indices!$E$91/Indices!$AJ$10))+(0.07*(Indices!$E$92/Indices!$AJ$11))+(0.15*(Indices!$E$93/Indices!$AJ$12)))))</f>
        <v>0</v>
      </c>
      <c r="V20" s="155">
        <f>Database!V16*((0.15+(0.25*(Indices!$E$88/Indices!$X$7))+((0.28*(Indices!$E$89/Indices!$X$8))+(0.07*(Indices!$E$90/Indices!$X$9))+(0.03*(Indices!$E$91/Indices!$X$10))+(0.07*(Indices!$E$92/Indices!$X$11))+(0.15*(Indices!$E$93/Indices!$X$12)))))</f>
        <v>0</v>
      </c>
      <c r="W20" s="155">
        <f>Database!W16*((0.15+(0.25*(Indices!$E$88/Indices!$X$7))+((0.28*(Indices!$E$89/Indices!$X$8))+(0.07*(Indices!$E$90/Indices!$X$9))+(0.03*(Indices!$E$91/Indices!$X$10))+(0.07*(Indices!$E$92/Indices!$X$11))+(0.15*(Indices!$E$93/Indices!$X$12)))))</f>
        <v>0</v>
      </c>
      <c r="X20" s="155">
        <f>Database!X16*((0.15+(0.25*(Indices!$E$88/Indices!$AS$7))+((0.28*(Indices!$E$89/Indices!$AS$8))+(0.07*(Indices!$E$90/Indices!$AS$9))+(0.03*(Indices!$E$91/Indices!$AS$10))+(0.07*(Indices!$E$92/Indices!$AS$11))+(0.15*(Indices!$E$93/Indices!$AS$12)))))</f>
        <v>0</v>
      </c>
      <c r="Y20" s="155">
        <f>Database!Y16*((0.15+(0.25*(Indices!$E$88/Indices!$BV$7))+((0.28*(Indices!$E$89/Indices!$BV$8))+(0.07*(Indices!$E$90/Indices!$BV$9))+(0.03*(Indices!$E$91/Indices!$BV$10))+(0.07*(Indices!$E$92/Indices!$BV$11))+(0.15*(Indices!$E$93/Indices!$BV$12)))))</f>
        <v>0</v>
      </c>
      <c r="Z20" s="155">
        <f>Database!Z16*((0.15+(0.25*(Indices!$E$88/Indices!$CA$7))+((0.28*(Indices!$E$89/Indices!$CA$8))+(0.07*(Indices!$E$90/Indices!$CA$9))+(0.03*(Indices!$E$91/Indices!$CA$10))+(0.07*(Indices!$E$92/Indices!$CA$11))+(0.15*(Indices!$E$93/Indices!$CA$12)))))</f>
        <v>0</v>
      </c>
      <c r="AA20" s="155">
        <f>Database!AA16*((0.15+(0.25*(Indices!$E$88/Indices!$CK$7))+((0.28*(Indices!$E$89/Indices!$CK$8))+(0.07*(Indices!$E$90/Indices!$CK$9))+(0.03*(Indices!$E$91/Indices!$CK$10))+(0.07*(Indices!$E$92/Indices!$CK$11))+(0.15*(Indices!$E$93/Indices!$CK$12)))))</f>
        <v>0</v>
      </c>
      <c r="AB20" s="155">
        <f>Database!AB16*((0.15+(0.25*(Indices!$E$88/Indices!$BV$7))+((0.28*(Indices!$E$89/Indices!$BV$8))+(0.07*(Indices!$E$90/Indices!$BV$9))+(0.03*(Indices!$E$91/Indices!$BV$10))+(0.07*(Indices!$E$92/Indices!$BV$11))+(0.15*(Indices!$E$93/Indices!$BV$12)))))</f>
        <v>389.94622487324966</v>
      </c>
      <c r="AC20" s="155">
        <f>Database!AC16*((0.15+(0.25*(Indices!$E$88/Indices!$BV$7))+((0.28*(Indices!$E$89/Indices!$BV$8))+(0.07*(Indices!$E$90/Indices!$BV$9))+(0.03*(Indices!$E$91/Indices!$BV$10))+(0.07*(Indices!$E$92/Indices!$BV$11))+(0.15*(Indices!$E$93/Indices!$BV$12)))))</f>
        <v>388.70514840961744</v>
      </c>
      <c r="AD20" s="155">
        <f>Database!AD16*((0.15+(0.25*(Indices!$E$88/Indices!$AV$7))+((0.28*(Indices!$E$89/Indices!$AV$8))+(0.07*(Indices!$E$90/Indices!$AV$9))+(0.03*(Indices!$E$91/Indices!$AV$10))+(0.07*(Indices!$E$92/Indices!$AV$11))+(0.15*(Indices!$E$93/Indices!$AV$12)))))</f>
        <v>0</v>
      </c>
      <c r="AE20" s="155">
        <f>Database!AE16*((0.15+(0.25*(Indices!$E$88/Indices!$BX$7))+((0.28*(Indices!$E$89/Indices!$BX$8))+(0.07*(Indices!$E$90/Indices!$BX$9))+(0.03*(Indices!$E$91/Indices!$BX$10))+(0.07*(Indices!$E$92/Indices!$BX$11))+(0.15*(Indices!$E$93/Indices!$BX$12)))))</f>
        <v>0</v>
      </c>
      <c r="AF20" s="155">
        <f>Database!AF16*((0.15+(0.25*(Indices!$E$88/Indices!$BL$7))+((0.28*(Indices!$E$89/Indices!$BL$8))+(0.07*(Indices!$E$90/Indices!$BL$9))+(0.03*(Indices!$E$91/Indices!$BL$10))+(0.07*(Indices!$E$92/Indices!$BL$11))+(0.15*(Indices!$E$93/Indices!$BL$12)))))</f>
        <v>0</v>
      </c>
      <c r="AG20" s="155">
        <f>Database!AG16*((0.15+(0.25*(Indices!$E$88/Indices!$BS$7))+((0.28*(Indices!$E$89/Indices!$BS$8))+(0.07*(Indices!$E$90/Indices!$BS$9))+(0.03*(Indices!$E$91/Indices!$BS$10))+(0.07*(Indices!$E$92/Indices!$BS$11))+(0.15*(Indices!$E$93/Indices!$BS$12)))))</f>
        <v>0</v>
      </c>
      <c r="AH20" s="155">
        <f>Database!AH16*((0.15+(0.25*(Indices!$E$88/Indices!$BS$7))+((0.28*(Indices!$E$89/Indices!$BS$8))+(0.07*(Indices!$E$90/Indices!$BS$9))+(0.03*(Indices!$E$91/Indices!$BS$10))+(0.07*(Indices!$E$92/Indices!$BS$11))+(0.15*(Indices!$E$93/Indices!$BS$12)))))</f>
        <v>0</v>
      </c>
      <c r="AI20" s="155">
        <f>Database!AI16*((0.15+(0.25*(Indices!$E$88/Indices!$AJ$7))+((0.28*(Indices!$E$89/Indices!$AJ$8))+(0.07*(Indices!$E$90/Indices!$AJ$9))+(0.03*(Indices!$E$91/Indices!$AJ$10))+(0.07*(Indices!$E$92/Indices!$AJ$11))+(0.15*(Indices!$E$93/Indices!$AJ$12)))))</f>
        <v>0</v>
      </c>
      <c r="AJ20" s="155">
        <f>Database!AJ16*((0.15+(0.25*(Indices!$E$88/Indices!$AJ$7))+((0.28*(Indices!$E$89/Indices!$AJ$8))+(0.07*(Indices!$E$90/Indices!$AJ$9))+(0.03*(Indices!$E$91/Indices!$AJ$10))+(0.07*(Indices!$E$92/Indices!$AJ$11))+(0.15*(Indices!$E$93/Indices!$AJ$12)))))</f>
        <v>0</v>
      </c>
      <c r="AK20" s="155">
        <f>Database!AK16*((0.15+(0.25*(Indices!$E$88/Indices!$AJ$7))+((0.28*(Indices!$E$89/Indices!$AJ$8))+(0.07*(Indices!$E$90/Indices!$AJ$9))+(0.03*(Indices!$E$91/Indices!$AJ$10))+(0.07*(Indices!$E$92/Indices!$AJ$11))+(0.15*(Indices!$E$93/Indices!$AJ$12)))))</f>
        <v>0</v>
      </c>
      <c r="AL20" s="155">
        <f>Database!AL16*((0.15+(0.25*(Indices!$E$88/Indices!$AW$7))+((0.28*(Indices!$E$89/Indices!$AW$8))+(0.07*(Indices!$E$90/Indices!$AW$9))+(0.03*(Indices!$E$91/Indices!$AW$10))+(0.07*(Indices!$E$92/Indices!$AW$11))+(0.15*(Indices!$E$93/Indices!$AW$12)))))</f>
        <v>0</v>
      </c>
      <c r="AM20" s="155">
        <f>Database!AM16*((0.15+(0.25*(Indices!$E$88/Indices!$BW$7))+((0.28*(Indices!$E$89/Indices!$BW$8))+(0.07*(Indices!$E$90/Indices!$BW$9))+(0.03*(Indices!$E$91/Indices!$BW$10))+(0.07*(Indices!$E$92/Indices!$BW$11))+(0.15*(Indices!$E$93/Indices!$BW$12)))))</f>
        <v>0</v>
      </c>
      <c r="AN20" s="155">
        <f>Database!AN16*((0.15+(0.25*(Indices!$E$88/Indices!$AK$7))+((0.28*(Indices!$E$89/Indices!$AK$8))+(0.07*(Indices!$E$90/Indices!$AK$9))+(0.03*(Indices!$E$91/Indices!$AK$10))+(0.07*(Indices!$E$92/Indices!$AK$11))+(0.15*(Indices!$E$93/Indices!$AK$12)))))</f>
        <v>0</v>
      </c>
      <c r="AO20" s="155">
        <f>Database!AO16*((0.15+(0.25*(Indices!$E$88/Indices!$AK$7))+((0.28*(Indices!$E$89/Indices!$AK$8))+(0.07*(Indices!$E$90/Indices!$AK$9))+(0.03*(Indices!$E$91/Indices!$AK$10))+(0.07*(Indices!$E$92/Indices!$AK$11))+(0.15*(Indices!$E$93/Indices!$AK$12)))))</f>
        <v>0</v>
      </c>
      <c r="AP20" s="155">
        <f>Database!AP16*((0.15+(0.25*(Indices!$E$88/Indices!$AI$7))+((0.28*(Indices!$E$89/Indices!$AI$8))+(0.07*(Indices!$E$90/Indices!$AI$9))+(0.03*(Indices!$E$91/Indices!$AI$10))+(0.07*(Indices!$E$92/Indices!$AI$11))+(0.15*(Indices!$E$93/Indices!$AI$12)))))</f>
        <v>0</v>
      </c>
      <c r="AQ20" s="155">
        <f>Database!AQ16*((0.15+(0.25*(Indices!$E$88/Indices!$AI$7))+((0.28*(Indices!$E$89/Indices!$AI$8))+(0.07*(Indices!$E$90/Indices!$AI$9))+(0.03*(Indices!$E$91/Indices!$AI$10))+(0.07*(Indices!$E$92/Indices!$AI$11))+(0.15*(Indices!$E$93/Indices!$AI$12)))))</f>
        <v>0</v>
      </c>
      <c r="AR20" s="155">
        <f>Database!AR16*((0.15+(0.25*(Indices!$E$88/Indices!$AW$7))+((0.28*(Indices!$E$89/Indices!$AW$8))+(0.07*(Indices!$E$90/Indices!$AW$9))+(0.03*(Indices!$E$91/Indices!$AW$10))+(0.07*(Indices!$E$92/Indices!$AW$11))+(0.15*(Indices!$E$93/Indices!$AW$12)))))</f>
        <v>0</v>
      </c>
      <c r="AS20" s="155">
        <f>Database!AS16*((0.15+(0.25*(Indices!$E$88/Indices!$BU$7))+((0.28*(Indices!$E$89/Indices!$BU$8))+(0.07*(Indices!$E$90/Indices!$BU$9))+(0.03*(Indices!$E$91/Indices!$BU$10))+(0.07*(Indices!$E$92/Indices!$BU$11))+(0.15*(Indices!$E$93/Indices!$BU$12)))))</f>
        <v>0</v>
      </c>
      <c r="AT20" s="155">
        <f>Database!AT16*((0.15+(0.25*(Indices!$E$88/Indices!$BT$7))+((0.28*(Indices!$E$89/Indices!$BT$8))+(0.07*(Indices!$E$90/Indices!$BT$9))+(0.03*(Indices!$E$91/Indices!$BT$10))+(0.07*(Indices!$E$92/Indices!$BT$11))+(0.15*(Indices!$E$93/Indices!$BT$12)))))</f>
        <v>0</v>
      </c>
      <c r="AU20" s="155">
        <f>Database!AU16*((0.15+(0.25*(Indices!$E$88/Indices!$BU$7))+((0.28*(Indices!$E$89/Indices!$BU$8))+(0.07*(Indices!$E$90/Indices!$BU$9))+(0.03*(Indices!$E$91/Indices!$BU$10))+(0.07*(Indices!$E$92/Indices!$BU$11))+(0.15*(Indices!$E$93/Indices!$BU$12)))))</f>
        <v>0</v>
      </c>
      <c r="AV20" s="155">
        <f>Database!AV16*((0.15+(0.25*(Indices!$E$88/Indices!$CB$7))+((0.28*(Indices!$E$89/Indices!$CB$8))+(0.07*(Indices!$E$90/Indices!$CB$9))+(0.03*(Indices!$E$91/Indices!$CB$10))+(0.07*(Indices!$E$92/Indices!$CB$11))+(0.15*(Indices!$E$93/Indices!$CB$12)))))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AW20" s="155">
        <f>Database!AW16*((0.15+(0.25*(Indices!$E$88/Indices!$AI$7))+((0.28*(Indices!$E$89/Indices!$AI$8))+(0.07*(Indices!$E$90/Indices!$AI$9))+(0.03*(Indices!$E$91/Indices!$AI$10))+(0.07*(Indices!$E$92/Indices!$AI$11))+(0.15*(Indices!$E$93/Indices!$AI$12)))))</f>
        <v>0</v>
      </c>
      <c r="AX20" s="155">
        <f>Database!AX16*((0.15+(0.25*(Indices!$E$88/Indices!$BU$7))+((0.28*(Indices!$E$89/Indices!$BU$8))+(0.07*(Indices!$E$90/Indices!$BU$9))+(0.03*(Indices!$E$91/Indices!$BU$10))+(0.07*(Indices!$E$92/Indices!$BU$11))+(0.15*(Indices!$E$93/Indices!$BU$12)))))</f>
        <v>0</v>
      </c>
      <c r="AY20" s="155">
        <f>Database!AY16*((0.15+(0.25*(Indices!$E$88/Indices!$BU$7))+((0.28*(Indices!$E$89/Indices!$BU$8))+(0.07*(Indices!$E$90/Indices!$BU$9))+(0.03*(Indices!$E$91/Indices!$BU$10))+(0.07*(Indices!$E$92/Indices!$BU$11))+(0.15*(Indices!$E$93/Indices!$BU$12)))))</f>
        <v>0</v>
      </c>
      <c r="AZ20" s="155">
        <f>Database!AZ16*((0.15+(0.25*(Indices!$E$88/Indices!$AI$7))+((0.28*(Indices!$E$89/Indices!$AI$8))+(0.07*(Indices!$E$90/Indices!$AI$9))+(0.03*(Indices!$E$91/Indices!$AI$10))+(0.07*(Indices!$E$92/Indices!$AI$11))+(0.15*(Indices!$E$93/Indices!$AI$12)))))</f>
        <v>0</v>
      </c>
      <c r="BA20" s="155">
        <f>Database!BA16*((0.15+(0.25*(Indices!$E$88/Indices!$AE$7))+((0.28*(Indices!$E$89/Indices!$AE$8))+(0.07*(Indices!$E$90/Indices!$AE$9))+(0.03*(Indices!$E$91/Indices!$AE$10))+(0.07*(Indices!$E$92/Indices!$AE$11))+(0.15*(Indices!$E$93/Indices!$AE$12)))))</f>
        <v>0</v>
      </c>
      <c r="BB20" s="155">
        <f>Database!BB16*((0.15+(0.25*(Indices!$E$88/Indices!$AE$7))+((0.28*(Indices!$E$89/Indices!$AE$8))+(0.07*(Indices!$E$90/Indices!$AE$9))+(0.03*(Indices!$E$91/Indices!$AE$10))+(0.07*(Indices!$E$92/Indices!$AE$11))+(0.15*(Indices!$E$93/Indices!$AE$12)))))</f>
        <v>0</v>
      </c>
      <c r="BC20" s="155">
        <f>Database!BC16*((0.15+(0.25*(Indices!$E$88/Indices!$AE$7))+((0.28*(Indices!$E$89/Indices!$AE$8))+(0.07*(Indices!$E$90/Indices!$AE$9))+(0.03*(Indices!$E$91/Indices!$AE$10))+(0.07*(Indices!$E$92/Indices!$AE$11))+(0.15*(Indices!$E$93/Indices!$AE$12)))))</f>
        <v>0</v>
      </c>
      <c r="BD20" s="155">
        <f>Database!BD16*((0.15+(0.25*(Indices!$E$88/Indices!$BX$7))+((0.28*(Indices!$E$89/Indices!$BX$8))+(0.07*(Indices!$E$90/Indices!$BX$9))+(0.03*(Indices!$E$91/Indices!$BX$10))+(0.07*(Indices!$E$92/Indices!$BX$11))+(0.15*(Indices!$E$93/Indices!$BX$12)))))</f>
        <v>0</v>
      </c>
      <c r="BE20" s="155">
        <f>Database!BE16*((0.15+(0.25*(Indices!$E$88/Indices!$AO$7))+((0.28*(Indices!$E$89/Indices!$AO$8))+(0.07*(Indices!$E$90/Indices!$AO$9))+(0.03*(Indices!$E$91/Indices!$AO$10))+(0.07*(Indices!$E$92/Indices!$AO$11))+(0.15*(Indices!$E$93/Indices!$AO$12)))))</f>
        <v>0</v>
      </c>
      <c r="BF20" s="155">
        <f>Database!BF16*((0.15+(0.25*(Indices!$E$88/Indices!$AK$7))+((0.28*(Indices!$E$89/Indices!$AK$8))+(0.07*(Indices!$E$90/Indices!$AK$9))+(0.03*(Indices!$E$91/Indices!$AK$10))+(0.07*(Indices!$E$92/Indices!$AK$11))+(0.15*(Indices!$E$93/Indices!$AK$12)))))</f>
        <v>0</v>
      </c>
      <c r="BG20" s="155">
        <f>Database!BG16*((0.15+(0.25*(Indices!$E$88/Indices!$BD$7))+((0.28*(Indices!$E$89/Indices!$BD$8))+(0.07*(Indices!$E$90/Indices!$BD$9))+(0.03*(Indices!$E$91/Indices!$BD$10))+(0.07*(Indices!$E$92/Indices!$BD$11))+(0.15*(Indices!$E$93/Indices!$BD$12)))))</f>
        <v>0</v>
      </c>
      <c r="BH20" s="155">
        <f>Database!BH16*((0.15+(0.25*(Indices!$E$88/Indices!$BD$7))+((0.28*(Indices!$E$89/Indices!$BD$8))+(0.07*(Indices!$E$90/Indices!$BD$9))+(0.03*(Indices!$E$91/Indices!$BD$10))+(0.07*(Indices!$E$92/Indices!$BD$11))+(0.15*(Indices!$E$93/Indices!$BD$12)))))</f>
        <v>0</v>
      </c>
      <c r="BI20" s="155">
        <f>Database!BI16*((0.15+(0.25*(Indices!$E$88/Indices!$CB$7))+((0.28*(Indices!$E$89/Indices!$CB$8))+(0.07*(Indices!$E$90/Indices!$CB$9))+(0.03*(Indices!$E$91/Indices!$CB$10))+(0.07*(Indices!$E$92/Indices!$CB$11))+(0.15*(Indices!$E$93/Indices!$CB$12)))))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BJ20" s="155">
        <f>Database!BJ16*((0.15+(0.25*(Indices!$E$88/Indices!$CB$7))+((0.28*(Indices!$E$89/Indices!$CB$8))+(0.07*(Indices!$E$90/Indices!$CB$9))+(0.03*(Indices!$E$91/Indices!$CB$10))+(0.07*(Indices!$E$92/Indices!$CB$11))+(0.15*(Indices!$E$93/Indices!$CB$12)))))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BK20" s="155">
        <f>Database!BK16*((0.15+(0.25*(Indices!$E$88/Indices!$CB$7))+((0.28*(Indices!$E$89/Indices!$CB$8))+(0.07*(Indices!$E$90/Indices!$CB$9))+(0.03*(Indices!$E$91/Indices!$CB$10))+(0.07*(Indices!$E$92/Indices!$CB$11))+(0.15*(Indices!$E$93/Indices!$CB$12)))))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BL20" s="155">
        <f>Database!BL16*((0.15+(0.25*(Indices!$E$88/Indices!$CB$7))+((0.28*(Indices!$E$89/Indices!$CB$8))+(0.07*(Indices!$E$90/Indices!$CB$9))+(0.03*(Indices!$E$91/Indices!$CB$10))+(0.07*(Indices!$E$92/Indices!$CB$11))+(0.15*(Indices!$E$93/Indices!$CB$12)))))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BM20" s="155">
        <f>Database!BM16*((0.15+(0.25*(Indices!$E$88/Indices!$BL$7))+((0.28*(Indices!$E$89/Indices!$BL$8))+(0.07*(Indices!$E$90/Indices!$BL$9))+(0.03*(Indices!$E$91/Indices!$BL$10))+(0.07*(Indices!$E$92/Indices!$BL$11))+(0.15*(Indices!$E$93/Indices!$BL$12)))))</f>
        <v>0</v>
      </c>
      <c r="BN20" s="155">
        <f>Database!BN16*((0.15+(0.25*(Indices!$E$88/Indices!$BL$7))+((0.28*(Indices!$E$89/Indices!$BL$8))+(0.07*(Indices!$E$90/Indices!$BL$9))+(0.03*(Indices!$E$91/Indices!$BL$10))+(0.07*(Indices!$E$92/Indices!$BL$11))+(0.15*(Indices!$E$93/Indices!$BL$12)))))</f>
        <v>0</v>
      </c>
      <c r="BO20" s="155">
        <f>Database!BO16*((0.15+(0.25*(Indices!$E$88/Indices!$BL$7))+((0.28*(Indices!$E$89/Indices!$BL$8))+(0.07*(Indices!$E$90/Indices!$BL$9))+(0.03*(Indices!$E$91/Indices!$BL$10))+(0.07*(Indices!$E$92/Indices!$BL$11))+(0.15*(Indices!$E$93/Indices!$BL$12)))))</f>
        <v>0</v>
      </c>
      <c r="BP20" s="155">
        <f>Database!BP16*((0.15+(0.25*(Indices!$E$88/Indices!$BL$7))+((0.28*(Indices!$E$89/Indices!$BL$8))+(0.07*(Indices!$E$90/Indices!$BL$9))+(0.03*(Indices!$E$91/Indices!$BL$10))+(0.07*(Indices!$E$92/Indices!$BL$11))+(0.15*(Indices!$E$93/Indices!$BL$12)))))</f>
        <v>0</v>
      </c>
      <c r="BQ20" s="155">
        <f>Database!BQ16*((0.15+(0.25*(Indices!$E$88/Indices!$AS$7))+((0.28*(Indices!$E$89/Indices!$AS$8))+(0.07*(Indices!$E$90/Indices!$AS$9))+(0.03*(Indices!$E$91/Indices!$AS$10))+(0.07*(Indices!$E$92/Indices!$AS$11))+(0.15*(Indices!$E$93/Indices!$AS$12)))))</f>
        <v>0</v>
      </c>
    </row>
    <row r="21" spans="2:69" ht="29.25" customHeight="1">
      <c r="B21" s="144" t="s">
        <v>264</v>
      </c>
      <c r="C21" s="251" t="s">
        <v>265</v>
      </c>
      <c r="D21" s="145"/>
      <c r="E21" s="155">
        <f>Database!E17*((0.15+(0.25*(Indices!$E$88/Indices!$AV$7))+((0.28*(Indices!$E$89/Indices!$AV$8))+(0.07*(Indices!$E$90/Indices!$AV$9))+(0.03*(Indices!$E$91/Indices!$AV$10))+(0.07*(Indices!$E$92/Indices!$AV$11))+(0.15*(Indices!$E$93/Indices!$AV$12)))))</f>
        <v>0</v>
      </c>
      <c r="F21" s="155">
        <f>Database!F17*((0.15+(0.25*(Indices!$E$88/Indices!$BD$7))+((0.28*(Indices!$E$89/Indices!$BD$8))+(0.07*(Indices!$E$90/Indices!$BD$9))+(0.03*(Indices!$E$91/Indices!$BD$10))+(0.07*(Indices!$E$92/Indices!$BD$11))+(0.15*(Indices!$E$93/Indices!$BD$12)))))</f>
        <v>0</v>
      </c>
      <c r="G21" s="155">
        <f>Database!G17*((0.15+(0.25*(Indices!$E$88/Indices!$AV$7))+((0.28*(Indices!$E$89/Indices!$AV$8))+(0.07*(Indices!$E$90/Indices!$AV$9))+(0.03*(Indices!$E$91/Indices!$AV$10))+(0.07*(Indices!$E$92/Indices!$AV$11))+(0.15*(Indices!$E$93/Indices!$AV$12)))))</f>
        <v>0</v>
      </c>
      <c r="H21" s="155">
        <f>Database!H17*((0.15+(0.25*(Indices!$E$88/Indices!$BA$7))+((0.28*(Indices!$E$89/Indices!$BA$8))+(0.07*(Indices!$E$90/Indices!$BA$9))+(0.03*(Indices!$E$91/Indices!$BA$10))+(0.07*(Indices!$E$92/Indices!$BA$11))+(0.15*(Indices!$E$93/Indices!$BA$12)))))</f>
        <v>0</v>
      </c>
      <c r="I21" s="155">
        <f>Database!I17*((0.15+(0.25*(Indices!$E$88/Indices!$BD$7))+((0.28*(Indices!$E$89/Indices!$BD$8))+(0.07*(Indices!$E$90/Indices!$BD$9))+(0.03*(Indices!$E$91/Indices!$BD$10))+(0.07*(Indices!$E$92/Indices!$BD$11))+(0.15*(Indices!$E$93/Indices!$BD$12)))))</f>
        <v>0</v>
      </c>
      <c r="J21" s="155">
        <f>Database!J17*((0.15+(0.25*(Indices!$E$88/Indices!$AV$7))+((0.28*(Indices!$E$89/Indices!$AV$8))+(0.07*(Indices!$E$90/Indices!$AV$9))+(0.03*(Indices!$E$91/Indices!$AV$10))+(0.07*(Indices!$E$92/Indices!$AV$11))+(0.15*(Indices!$E$93/Indices!$AV$12)))))</f>
        <v>0</v>
      </c>
      <c r="K21" s="155">
        <f>Database!K17*((0.15+(0.25*(Indices!$E$88/Indices!$AS$7))+((0.28*(Indices!$E$89/Indices!$AS$8))+(0.07*(Indices!$E$90/Indices!$AS$9))+(0.03*(Indices!$E$91/Indices!$AS$10))+(0.07*(Indices!$E$92/Indices!$AS$11))+(0.15*(Indices!$E$93/Indices!$AS$12)))))</f>
        <v>0</v>
      </c>
      <c r="L21" s="155">
        <f>Database!L17*((0.15+(0.25*(Indices!$E$88/Indices!$E$7))+((0.28*(Indices!$E$89/Indices!$E$8))+(0.07*(Indices!$E$90/Indices!$E$9))+(0.03*(Indices!$E$91/Indices!$E$10))+(0.07*(Indices!$E$92/Indices!$E$11))+(0.15*(Indices!$E$93/Indices!$E$12)))))</f>
        <v>0</v>
      </c>
      <c r="M21" s="155">
        <f>Database!M17*((0.15+(0.25*(Indices!$E$88/Indices!$AS$7))+((0.28*(Indices!$E$89/Indices!$AS$8))+(0.07*(Indices!$E$90/Indices!$AS$9))+(0.03*(Indices!$E$91/Indices!$AS$10))+(0.07*(Indices!$E$92/Indices!$AS$11))+(0.15*(Indices!$E$93/Indices!$AS$12)))))</f>
        <v>0</v>
      </c>
      <c r="N21" s="155">
        <f>Database!N17*((0.15+(0.25*(Indices!$E$88/Indices!$X$7))+((0.28*(Indices!$E$89/Indices!$X$8))+(0.07*(Indices!$E$90/Indices!$X$9))+(0.03*(Indices!$E$91/Indices!$X$10))+(0.07*(Indices!$E$92/Indices!$X$11))+(0.15*(Indices!$E$93/Indices!$X$12)))))</f>
        <v>0</v>
      </c>
      <c r="O21" s="155">
        <f>Database!O17*((0.15+(0.25*(Indices!$E$88/Indices!$AE$7))+((0.28*(Indices!$E$89/Indices!$AE$8))+(0.07*(Indices!$E$90/Indices!$AE$9))+(0.03*(Indices!$E$91/Indices!$AE$10))+(0.07*(Indices!$E$92/Indices!$AE$11))+(0.15*(Indices!$E$93/Indices!$AE$12)))))</f>
        <v>0</v>
      </c>
      <c r="P21" s="155">
        <f>Database!P17*((0.15+(0.25*(Indices!$E$88/Indices!$X$7))+((0.28*(Indices!$E$89/Indices!$X$8))+(0.07*(Indices!$E$90/Indices!$X$9))+(0.03*(Indices!$E$91/Indices!$X$10))+(0.07*(Indices!$E$92/Indices!$X$11))+(0.15*(Indices!$E$93/Indices!$X$12)))))</f>
        <v>0</v>
      </c>
      <c r="Q21" s="155">
        <f>Database!Q17*((0.15+(0.25*(Indices!$E$88/Indices!$AM$7))+((0.28*(Indices!$E$89/Indices!$AM$8))+(0.07*(Indices!$E$90/Indices!$AM$9))+(0.03*(Indices!$E$91/Indices!$AM$10))+(0.07*(Indices!$E$92/Indices!$AM$11))+(0.15*(Indices!$E$93/Indices!$AM$12)))))</f>
        <v>0</v>
      </c>
      <c r="R21" s="155">
        <f>Database!R17*((0.15+(0.25*(Indices!$E$88/Indices!$AK$7))+((0.28*(Indices!$E$89/Indices!$AK$8))+(0.07*(Indices!$E$90/Indices!$AK$9))+(0.03*(Indices!$E$91/Indices!$AK$10))+(0.07*(Indices!$E$92/Indices!$AK$11))+(0.15*(Indices!$E$93/Indices!$AK$12)))))</f>
        <v>0</v>
      </c>
      <c r="S21" s="155">
        <f>Database!S17*((0.15+(0.25*(Indices!$E$88/Indices!$AK$7))+((0.28*(Indices!$E$89/Indices!$AK$8))+(0.07*(Indices!$E$90/Indices!$AK$9))+(0.03*(Indices!$E$91/Indices!$AK$10))+(0.07*(Indices!$E$92/Indices!$AK$11))+(0.15*(Indices!$E$93/Indices!$AK$12)))))</f>
        <v>0</v>
      </c>
      <c r="T21" s="155">
        <f>Database!T17*((0.15+(0.25*(Indices!$E$88/Indices!$AK$7))+((0.28*(Indices!$E$89/Indices!$AK$8))+(0.07*(Indices!$E$90/Indices!$AK$9))+(0.03*(Indices!$E$91/Indices!$AK$10))+(0.07*(Indices!$E$92/Indices!$AK$11))+(0.15*(Indices!$E$93/Indices!$AK$12)))))</f>
        <v>0</v>
      </c>
      <c r="U21" s="155">
        <f>Database!U17*((0.15+(0.25*(Indices!$E$88/Indices!$AJ$7))+((0.28*(Indices!$E$89/Indices!$AJ$8))+(0.07*(Indices!$E$90/Indices!$AJ$9))+(0.03*(Indices!$E$91/Indices!$AJ$10))+(0.07*(Indices!$E$92/Indices!$AJ$11))+(0.15*(Indices!$E$93/Indices!$AJ$12)))))</f>
        <v>0</v>
      </c>
      <c r="V21" s="155">
        <f>Database!V17*((0.15+(0.25*(Indices!$E$88/Indices!$X$7))+((0.28*(Indices!$E$89/Indices!$X$8))+(0.07*(Indices!$E$90/Indices!$X$9))+(0.03*(Indices!$E$91/Indices!$X$10))+(0.07*(Indices!$E$92/Indices!$X$11))+(0.15*(Indices!$E$93/Indices!$X$12)))))</f>
        <v>0</v>
      </c>
      <c r="W21" s="155">
        <f>Database!W17*((0.15+(0.25*(Indices!$E$88/Indices!$X$7))+((0.28*(Indices!$E$89/Indices!$X$8))+(0.07*(Indices!$E$90/Indices!$X$9))+(0.03*(Indices!$E$91/Indices!$X$10))+(0.07*(Indices!$E$92/Indices!$X$11))+(0.15*(Indices!$E$93/Indices!$X$12)))))</f>
        <v>0</v>
      </c>
      <c r="X21" s="155">
        <f>Database!X17*((0.15+(0.25*(Indices!$E$88/Indices!$AS$7))+((0.28*(Indices!$E$89/Indices!$AS$8))+(0.07*(Indices!$E$90/Indices!$AS$9))+(0.03*(Indices!$E$91/Indices!$AS$10))+(0.07*(Indices!$E$92/Indices!$AS$11))+(0.15*(Indices!$E$93/Indices!$AS$12)))))</f>
        <v>0</v>
      </c>
      <c r="Y21" s="155">
        <f>Database!Y17*((0.15+(0.25*(Indices!$E$88/Indices!$BV$7))+((0.28*(Indices!$E$89/Indices!$BV$8))+(0.07*(Indices!$E$90/Indices!$BV$9))+(0.03*(Indices!$E$91/Indices!$BV$10))+(0.07*(Indices!$E$92/Indices!$BV$11))+(0.15*(Indices!$E$93/Indices!$BV$12)))))</f>
        <v>0</v>
      </c>
      <c r="Z21" s="155">
        <f>Database!Z17*((0.15+(0.25*(Indices!$E$88/Indices!$CA$7))+((0.28*(Indices!$E$89/Indices!$CA$8))+(0.07*(Indices!$E$90/Indices!$CA$9))+(0.03*(Indices!$E$91/Indices!$CA$10))+(0.07*(Indices!$E$92/Indices!$CA$11))+(0.15*(Indices!$E$93/Indices!$CA$12)))))</f>
        <v>0</v>
      </c>
      <c r="AA21" s="155">
        <f>Database!AA17*((0.15+(0.25*(Indices!$E$88/Indices!$CK$7))+((0.28*(Indices!$E$89/Indices!$CK$8))+(0.07*(Indices!$E$90/Indices!$CK$9))+(0.03*(Indices!$E$91/Indices!$CK$10))+(0.07*(Indices!$E$92/Indices!$CK$11))+(0.15*(Indices!$E$93/Indices!$CK$12)))))</f>
        <v>0</v>
      </c>
      <c r="AB21" s="155">
        <f>Database!AB17*((0.15+(0.25*(Indices!$E$88/Indices!$BV$7))+((0.28*(Indices!$E$89/Indices!$BV$8))+(0.07*(Indices!$E$90/Indices!$BV$9))+(0.03*(Indices!$E$91/Indices!$BV$10))+(0.07*(Indices!$E$92/Indices!$BV$11))+(0.15*(Indices!$E$93/Indices!$BV$12)))))</f>
        <v>0</v>
      </c>
      <c r="AC21" s="155">
        <f>Database!AC17*((0.15+(0.25*(Indices!$E$88/Indices!$BV$7))+((0.28*(Indices!$E$89/Indices!$BV$8))+(0.07*(Indices!$E$90/Indices!$BV$9))+(0.03*(Indices!$E$91/Indices!$BV$10))+(0.07*(Indices!$E$92/Indices!$BV$11))+(0.15*(Indices!$E$93/Indices!$BV$12)))))</f>
        <v>0</v>
      </c>
      <c r="AD21" s="155">
        <f>Database!AD17*((0.15+(0.25*(Indices!$E$88/Indices!$AV$7))+((0.28*(Indices!$E$89/Indices!$AV$8))+(0.07*(Indices!$E$90/Indices!$AV$9))+(0.03*(Indices!$E$91/Indices!$AV$10))+(0.07*(Indices!$E$92/Indices!$AV$11))+(0.15*(Indices!$E$93/Indices!$AV$12)))))</f>
        <v>0</v>
      </c>
      <c r="AE21" s="155">
        <f>Database!AE17*((0.15+(0.25*(Indices!$E$88/Indices!$BX$7))+((0.28*(Indices!$E$89/Indices!$BX$8))+(0.07*(Indices!$E$90/Indices!$BX$9))+(0.03*(Indices!$E$91/Indices!$BX$10))+(0.07*(Indices!$E$92/Indices!$BX$11))+(0.15*(Indices!$E$93/Indices!$BX$12)))))</f>
        <v>0</v>
      </c>
      <c r="AF21" s="155">
        <f>Database!AF17*((0.15+(0.25*(Indices!$E$88/Indices!$BL$7))+((0.28*(Indices!$E$89/Indices!$BL$8))+(0.07*(Indices!$E$90/Indices!$BL$9))+(0.03*(Indices!$E$91/Indices!$BL$10))+(0.07*(Indices!$E$92/Indices!$BL$11))+(0.15*(Indices!$E$93/Indices!$BL$12)))))</f>
        <v>0</v>
      </c>
      <c r="AG21" s="155">
        <f>Database!AG17*((0.15+(0.25*(Indices!$E$88/Indices!$BS$7))+((0.28*(Indices!$E$89/Indices!$BS$8))+(0.07*(Indices!$E$90/Indices!$BS$9))+(0.03*(Indices!$E$91/Indices!$BS$10))+(0.07*(Indices!$E$92/Indices!$BS$11))+(0.15*(Indices!$E$93/Indices!$BS$12)))))</f>
        <v>0</v>
      </c>
      <c r="AH21" s="155">
        <f>Database!AH17*((0.15+(0.25*(Indices!$E$88/Indices!$BS$7))+((0.28*(Indices!$E$89/Indices!$BS$8))+(0.07*(Indices!$E$90/Indices!$BS$9))+(0.03*(Indices!$E$91/Indices!$BS$10))+(0.07*(Indices!$E$92/Indices!$BS$11))+(0.15*(Indices!$E$93/Indices!$BS$12)))))</f>
        <v>0</v>
      </c>
      <c r="AI21" s="155">
        <f>Database!AI17*((0.15+(0.25*(Indices!$E$88/Indices!$AJ$7))+((0.28*(Indices!$E$89/Indices!$AJ$8))+(0.07*(Indices!$E$90/Indices!$AJ$9))+(0.03*(Indices!$E$91/Indices!$AJ$10))+(0.07*(Indices!$E$92/Indices!$AJ$11))+(0.15*(Indices!$E$93/Indices!$AJ$12)))))</f>
        <v>0</v>
      </c>
      <c r="AJ21" s="155">
        <f>Database!AJ17*((0.15+(0.25*(Indices!$E$88/Indices!$AJ$7))+((0.28*(Indices!$E$89/Indices!$AJ$8))+(0.07*(Indices!$E$90/Indices!$AJ$9))+(0.03*(Indices!$E$91/Indices!$AJ$10))+(0.07*(Indices!$E$92/Indices!$AJ$11))+(0.15*(Indices!$E$93/Indices!$AJ$12)))))</f>
        <v>0</v>
      </c>
      <c r="AK21" s="155">
        <f>Database!AK17*((0.15+(0.25*(Indices!$E$88/Indices!$AJ$7))+((0.28*(Indices!$E$89/Indices!$AJ$8))+(0.07*(Indices!$E$90/Indices!$AJ$9))+(0.03*(Indices!$E$91/Indices!$AJ$10))+(0.07*(Indices!$E$92/Indices!$AJ$11))+(0.15*(Indices!$E$93/Indices!$AJ$12)))))</f>
        <v>0</v>
      </c>
      <c r="AL21" s="155">
        <f>Database!AL17*((0.15+(0.25*(Indices!$E$88/Indices!$AW$7))+((0.28*(Indices!$E$89/Indices!$AW$8))+(0.07*(Indices!$E$90/Indices!$AW$9))+(0.03*(Indices!$E$91/Indices!$AW$10))+(0.07*(Indices!$E$92/Indices!$AW$11))+(0.15*(Indices!$E$93/Indices!$AW$12)))))</f>
        <v>0</v>
      </c>
      <c r="AM21" s="155">
        <f>Database!AM17*((0.15+(0.25*(Indices!$E$88/Indices!$BW$7))+((0.28*(Indices!$E$89/Indices!$BW$8))+(0.07*(Indices!$E$90/Indices!$BW$9))+(0.03*(Indices!$E$91/Indices!$BW$10))+(0.07*(Indices!$E$92/Indices!$BW$11))+(0.15*(Indices!$E$93/Indices!$BW$12)))))</f>
        <v>0</v>
      </c>
      <c r="AN21" s="155">
        <f>Database!AN17*((0.15+(0.25*(Indices!$E$88/Indices!$AK$7))+((0.28*(Indices!$E$89/Indices!$AK$8))+(0.07*(Indices!$E$90/Indices!$AK$9))+(0.03*(Indices!$E$91/Indices!$AK$10))+(0.07*(Indices!$E$92/Indices!$AK$11))+(0.15*(Indices!$E$93/Indices!$AK$12)))))</f>
        <v>0</v>
      </c>
      <c r="AO21" s="155">
        <f>Database!AO17*((0.15+(0.25*(Indices!$E$88/Indices!$AK$7))+((0.28*(Indices!$E$89/Indices!$AK$8))+(0.07*(Indices!$E$90/Indices!$AK$9))+(0.03*(Indices!$E$91/Indices!$AK$10))+(0.07*(Indices!$E$92/Indices!$AK$11))+(0.15*(Indices!$E$93/Indices!$AK$12)))))</f>
        <v>0</v>
      </c>
      <c r="AP21" s="155">
        <f>Database!AP17*((0.15+(0.25*(Indices!$E$88/Indices!$AI$7))+((0.28*(Indices!$E$89/Indices!$AI$8))+(0.07*(Indices!$E$90/Indices!$AI$9))+(0.03*(Indices!$E$91/Indices!$AI$10))+(0.07*(Indices!$E$92/Indices!$AI$11))+(0.15*(Indices!$E$93/Indices!$AI$12)))))</f>
        <v>0</v>
      </c>
      <c r="AQ21" s="155">
        <f>Database!AQ17*((0.15+(0.25*(Indices!$E$88/Indices!$AI$7))+((0.28*(Indices!$E$89/Indices!$AI$8))+(0.07*(Indices!$E$90/Indices!$AI$9))+(0.03*(Indices!$E$91/Indices!$AI$10))+(0.07*(Indices!$E$92/Indices!$AI$11))+(0.15*(Indices!$E$93/Indices!$AI$12)))))</f>
        <v>0</v>
      </c>
      <c r="AR21" s="155">
        <f>Database!AR17*((0.15+(0.25*(Indices!$E$88/Indices!$AW$7))+((0.28*(Indices!$E$89/Indices!$AW$8))+(0.07*(Indices!$E$90/Indices!$AW$9))+(0.03*(Indices!$E$91/Indices!$AW$10))+(0.07*(Indices!$E$92/Indices!$AW$11))+(0.15*(Indices!$E$93/Indices!$AW$12)))))</f>
        <v>786.5112704247239</v>
      </c>
      <c r="AS21" s="155">
        <f>Database!AS17*((0.15+(0.25*(Indices!$E$88/Indices!$BU$7))+((0.28*(Indices!$E$89/Indices!$BU$8))+(0.07*(Indices!$E$90/Indices!$BU$9))+(0.03*(Indices!$E$91/Indices!$BU$10))+(0.07*(Indices!$E$92/Indices!$BU$11))+(0.15*(Indices!$E$93/Indices!$BU$12)))))</f>
        <v>0</v>
      </c>
      <c r="AT21" s="155">
        <f>Database!AT17*((0.15+(0.25*(Indices!$E$88/Indices!$BT$7))+((0.28*(Indices!$E$89/Indices!$BT$8))+(0.07*(Indices!$E$90/Indices!$BT$9))+(0.03*(Indices!$E$91/Indices!$BT$10))+(0.07*(Indices!$E$92/Indices!$BT$11))+(0.15*(Indices!$E$93/Indices!$BT$12)))))</f>
        <v>0</v>
      </c>
      <c r="AU21" s="155">
        <f>Database!AU17*((0.15+(0.25*(Indices!$E$88/Indices!$BU$7))+((0.28*(Indices!$E$89/Indices!$BU$8))+(0.07*(Indices!$E$90/Indices!$BU$9))+(0.03*(Indices!$E$91/Indices!$BU$10))+(0.07*(Indices!$E$92/Indices!$BU$11))+(0.15*(Indices!$E$93/Indices!$BU$12)))))</f>
        <v>0</v>
      </c>
      <c r="AV21" s="155">
        <f>Database!AV17*((0.15+(0.25*(Indices!$E$88/Indices!$CB$7))+((0.28*(Indices!$E$89/Indices!$CB$8))+(0.07*(Indices!$E$90/Indices!$CB$9))+(0.03*(Indices!$E$91/Indices!$CB$10))+(0.07*(Indices!$E$92/Indices!$CB$11))+(0.15*(Indices!$E$93/Indices!$CB$12)))))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AW21" s="155">
        <f>Database!AW17*((0.15+(0.25*(Indices!$E$88/Indices!$AI$7))+((0.28*(Indices!$E$89/Indices!$AI$8))+(0.07*(Indices!$E$90/Indices!$AI$9))+(0.03*(Indices!$E$91/Indices!$AI$10))+(0.07*(Indices!$E$92/Indices!$AI$11))+(0.15*(Indices!$E$93/Indices!$AI$12)))))</f>
        <v>0</v>
      </c>
      <c r="AX21" s="155">
        <f>Database!AX17*((0.15+(0.25*(Indices!$E$88/Indices!$BU$7))+((0.28*(Indices!$E$89/Indices!$BU$8))+(0.07*(Indices!$E$90/Indices!$BU$9))+(0.03*(Indices!$E$91/Indices!$BU$10))+(0.07*(Indices!$E$92/Indices!$BU$11))+(0.15*(Indices!$E$93/Indices!$BU$12)))))</f>
        <v>0</v>
      </c>
      <c r="AY21" s="155">
        <f>Database!AY17*((0.15+(0.25*(Indices!$E$88/Indices!$BU$7))+((0.28*(Indices!$E$89/Indices!$BU$8))+(0.07*(Indices!$E$90/Indices!$BU$9))+(0.03*(Indices!$E$91/Indices!$BU$10))+(0.07*(Indices!$E$92/Indices!$BU$11))+(0.15*(Indices!$E$93/Indices!$BU$12)))))</f>
        <v>0</v>
      </c>
      <c r="AZ21" s="155">
        <f>Database!AZ17*((0.15+(0.25*(Indices!$E$88/Indices!$AI$7))+((0.28*(Indices!$E$89/Indices!$AI$8))+(0.07*(Indices!$E$90/Indices!$AI$9))+(0.03*(Indices!$E$91/Indices!$AI$10))+(0.07*(Indices!$E$92/Indices!$AI$11))+(0.15*(Indices!$E$93/Indices!$AI$12)))))</f>
        <v>0</v>
      </c>
      <c r="BA21" s="155">
        <f>Database!BA17*((0.15+(0.25*(Indices!$E$88/Indices!$AE$7))+((0.28*(Indices!$E$89/Indices!$AE$8))+(0.07*(Indices!$E$90/Indices!$AE$9))+(0.03*(Indices!$E$91/Indices!$AE$10))+(0.07*(Indices!$E$92/Indices!$AE$11))+(0.15*(Indices!$E$93/Indices!$AE$12)))))</f>
        <v>0</v>
      </c>
      <c r="BB21" s="155">
        <f>Database!BB17*((0.15+(0.25*(Indices!$E$88/Indices!$AE$7))+((0.28*(Indices!$E$89/Indices!$AE$8))+(0.07*(Indices!$E$90/Indices!$AE$9))+(0.03*(Indices!$E$91/Indices!$AE$10))+(0.07*(Indices!$E$92/Indices!$AE$11))+(0.15*(Indices!$E$93/Indices!$AE$12)))))</f>
        <v>0</v>
      </c>
      <c r="BC21" s="155">
        <f>Database!BC17*((0.15+(0.25*(Indices!$E$88/Indices!$AE$7))+((0.28*(Indices!$E$89/Indices!$AE$8))+(0.07*(Indices!$E$90/Indices!$AE$9))+(0.03*(Indices!$E$91/Indices!$AE$10))+(0.07*(Indices!$E$92/Indices!$AE$11))+(0.15*(Indices!$E$93/Indices!$AE$12)))))</f>
        <v>0</v>
      </c>
      <c r="BD21" s="155">
        <f>Database!BD17*((0.15+(0.25*(Indices!$E$88/Indices!$BX$7))+((0.28*(Indices!$E$89/Indices!$BX$8))+(0.07*(Indices!$E$90/Indices!$BX$9))+(0.03*(Indices!$E$91/Indices!$BX$10))+(0.07*(Indices!$E$92/Indices!$BX$11))+(0.15*(Indices!$E$93/Indices!$BX$12)))))</f>
        <v>0</v>
      </c>
      <c r="BE21" s="155">
        <f>Database!BE17*((0.15+(0.25*(Indices!$E$88/Indices!$AO$7))+((0.28*(Indices!$E$89/Indices!$AO$8))+(0.07*(Indices!$E$90/Indices!$AO$9))+(0.03*(Indices!$E$91/Indices!$AO$10))+(0.07*(Indices!$E$92/Indices!$AO$11))+(0.15*(Indices!$E$93/Indices!$AO$12)))))</f>
        <v>0</v>
      </c>
      <c r="BF21" s="155">
        <f>Database!BF17*((0.15+(0.25*(Indices!$E$88/Indices!$AK$7))+((0.28*(Indices!$E$89/Indices!$AK$8))+(0.07*(Indices!$E$90/Indices!$AK$9))+(0.03*(Indices!$E$91/Indices!$AK$10))+(0.07*(Indices!$E$92/Indices!$AK$11))+(0.15*(Indices!$E$93/Indices!$AK$12)))))</f>
        <v>0</v>
      </c>
      <c r="BG21" s="155">
        <f>Database!BG17*((0.15+(0.25*(Indices!$E$88/Indices!$BD$7))+((0.28*(Indices!$E$89/Indices!$BD$8))+(0.07*(Indices!$E$90/Indices!$BD$9))+(0.03*(Indices!$E$91/Indices!$BD$10))+(0.07*(Indices!$E$92/Indices!$BD$11))+(0.15*(Indices!$E$93/Indices!$BD$12)))))</f>
        <v>0</v>
      </c>
      <c r="BH21" s="155">
        <f>Database!BH17*((0.15+(0.25*(Indices!$E$88/Indices!$BD$7))+((0.28*(Indices!$E$89/Indices!$BD$8))+(0.07*(Indices!$E$90/Indices!$BD$9))+(0.03*(Indices!$E$91/Indices!$BD$10))+(0.07*(Indices!$E$92/Indices!$BD$11))+(0.15*(Indices!$E$93/Indices!$BD$12)))))</f>
        <v>0</v>
      </c>
      <c r="BI21" s="155">
        <f>Database!BI17*((0.15+(0.25*(Indices!$E$88/Indices!$CB$7))+((0.28*(Indices!$E$89/Indices!$CB$8))+(0.07*(Indices!$E$90/Indices!$CB$9))+(0.03*(Indices!$E$91/Indices!$CB$10))+(0.07*(Indices!$E$92/Indices!$CB$11))+(0.15*(Indices!$E$93/Indices!$CB$12)))))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BJ21" s="155">
        <f>Database!BJ17*((0.15+(0.25*(Indices!$E$88/Indices!$CB$7))+((0.28*(Indices!$E$89/Indices!$CB$8))+(0.07*(Indices!$E$90/Indices!$CB$9))+(0.03*(Indices!$E$91/Indices!$CB$10))+(0.07*(Indices!$E$92/Indices!$CB$11))+(0.15*(Indices!$E$93/Indices!$CB$12)))))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BK21" s="155">
        <f>Database!BK17*((0.15+(0.25*(Indices!$E$88/Indices!$CB$7))+((0.28*(Indices!$E$89/Indices!$CB$8))+(0.07*(Indices!$E$90/Indices!$CB$9))+(0.03*(Indices!$E$91/Indices!$CB$10))+(0.07*(Indices!$E$92/Indices!$CB$11))+(0.15*(Indices!$E$93/Indices!$CB$12)))))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BL21" s="155">
        <f>Database!BL17*((0.15+(0.25*(Indices!$E$88/Indices!$CB$7))+((0.28*(Indices!$E$89/Indices!$CB$8))+(0.07*(Indices!$E$90/Indices!$CB$9))+(0.03*(Indices!$E$91/Indices!$CB$10))+(0.07*(Indices!$E$92/Indices!$CB$11))+(0.15*(Indices!$E$93/Indices!$CB$12)))))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BM21" s="155">
        <f>Database!BM17*((0.15+(0.25*(Indices!$E$88/Indices!$BL$7))+((0.28*(Indices!$E$89/Indices!$BL$8))+(0.07*(Indices!$E$90/Indices!$BL$9))+(0.03*(Indices!$E$91/Indices!$BL$10))+(0.07*(Indices!$E$92/Indices!$BL$11))+(0.15*(Indices!$E$93/Indices!$BL$12)))))</f>
        <v>0</v>
      </c>
      <c r="BN21" s="155">
        <f>Database!BN17*((0.15+(0.25*(Indices!$E$88/Indices!$BL$7))+((0.28*(Indices!$E$89/Indices!$BL$8))+(0.07*(Indices!$E$90/Indices!$BL$9))+(0.03*(Indices!$E$91/Indices!$BL$10))+(0.07*(Indices!$E$92/Indices!$BL$11))+(0.15*(Indices!$E$93/Indices!$BL$12)))))</f>
        <v>0</v>
      </c>
      <c r="BO21" s="155">
        <f>Database!BO17*((0.15+(0.25*(Indices!$E$88/Indices!$BL$7))+((0.28*(Indices!$E$89/Indices!$BL$8))+(0.07*(Indices!$E$90/Indices!$BL$9))+(0.03*(Indices!$E$91/Indices!$BL$10))+(0.07*(Indices!$E$92/Indices!$BL$11))+(0.15*(Indices!$E$93/Indices!$BL$12)))))</f>
        <v>0</v>
      </c>
      <c r="BP21" s="155">
        <f>Database!BP17*((0.15+(0.25*(Indices!$E$88/Indices!$BL$7))+((0.28*(Indices!$E$89/Indices!$BL$8))+(0.07*(Indices!$E$90/Indices!$BL$9))+(0.03*(Indices!$E$91/Indices!$BL$10))+(0.07*(Indices!$E$92/Indices!$BL$11))+(0.15*(Indices!$E$93/Indices!$BL$12)))))</f>
        <v>0</v>
      </c>
      <c r="BQ21" s="155">
        <f>Database!BQ17*((0.15+(0.25*(Indices!$E$88/Indices!$AS$7))+((0.28*(Indices!$E$89/Indices!$AS$8))+(0.07*(Indices!$E$90/Indices!$AS$9))+(0.03*(Indices!$E$91/Indices!$AS$10))+(0.07*(Indices!$E$92/Indices!$AS$11))+(0.15*(Indices!$E$93/Indices!$AS$12)))))</f>
        <v>0</v>
      </c>
    </row>
    <row r="22" spans="3:30" ht="15">
      <c r="C22" s="154"/>
      <c r="D22" s="150"/>
      <c r="E22" s="151"/>
      <c r="F22" s="155"/>
      <c r="G22" s="155"/>
      <c r="H22" s="176"/>
      <c r="I22" s="175"/>
      <c r="J22" s="155"/>
      <c r="K22" s="155"/>
      <c r="AD22" s="151"/>
    </row>
    <row r="23" spans="2:109" ht="15">
      <c r="B23" s="142">
        <v>2</v>
      </c>
      <c r="C23" s="250" t="s">
        <v>67</v>
      </c>
      <c r="D23" s="142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</row>
    <row r="24" spans="2:69" ht="16.5" customHeight="1">
      <c r="B24" s="152" t="s">
        <v>257</v>
      </c>
      <c r="C24" s="252" t="s">
        <v>266</v>
      </c>
      <c r="D24" s="145" t="s">
        <v>259</v>
      </c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T24" s="155">
        <f>Database!AT20*((0.15+(0.25*(Indices!$E$88/Indices!$BT$7))+((0.28*(Indices!$E$89/Indices!$BT$8))+(0.07*(Indices!$E$90/Indices!$BT$9))+(0.03*(Indices!$E$91/Indices!$BT$10))+(0.07*(Indices!$E$92/Indices!$BT$11))+(0.15*(Indices!$E$93/Indices!$BT$12)))))</f>
        <v>427.95357094810527</v>
      </c>
      <c r="AU24" s="155">
        <f>Database!AU20*((0.15+(0.25*(Indices!$E$88/Indices!$BT$7))+((0.28*(Indices!$E$89/Indices!$BT$8))+(0.07*(Indices!$E$90/Indices!$BT$9))+(0.03*(Indices!$E$91/Indices!$BT$10))+(0.07*(Indices!$E$92/Indices!$BT$11))+(0.15*(Indices!$E$93/Indices!$BT$12)))))</f>
        <v>432.14919419269455</v>
      </c>
      <c r="AV24" s="155">
        <f>Database!AV20*((0.15+(0.25*(Indices!$E$88/Indices!$BT$7))+((0.28*(Indices!$E$89/Indices!$BT$8))+(0.07*(Indices!$E$90/Indices!$BT$9))+(0.03*(Indices!$E$91/Indices!$BT$10))+(0.07*(Indices!$E$92/Indices!$BT$11))+(0.15*(Indices!$E$93/Indices!$BT$12)))))</f>
        <v>339.05880345337016</v>
      </c>
      <c r="AW24" s="155">
        <f>Database!AW20*(0.15+(0.25*(Indices!$E$88/Indices!$AI$7))+(0.28*(Indices!$E$89/Indices!$AI$8))+(0.07*(Indices!$E$90/Indices!$AI$9))+(0.03*(Indices!$E$91/Indices!$AI$10))+(0.07*(Indices!$E$92/Indices!$AI$11))+(0.15*((Indices!$E$93/Indices!$AI$12))))</f>
        <v>0</v>
      </c>
      <c r="AX24" s="155">
        <f>Database!AX20*(0.15+(0.25*(Indices!$E$88/Indices!$BU$7))+(0.28*(Indices!$E$89/Indices!$BU$8))+(0.07*(Indices!$E$90/Indices!$BU$9))+(0.03*(Indices!$E$91/Indices!$BU$10))+(0.07*(Indices!$E$92/Indices!$BU$11))+(0.15*((Indices!$E$93/Indices!$BU$12))))</f>
        <v>0</v>
      </c>
      <c r="AY24" s="155">
        <f>Database!AY20*(0.15+(0.25*(Indices!$E$88/Indices!$BU$7))+(0.28*(Indices!$E$89/Indices!$BU$8))+(0.07*(Indices!$E$90/Indices!$BU$9))+(0.03*(Indices!$E$91/Indices!$BU$10))+(0.07*(Indices!$E$92/Indices!$BU$11))+(0.15*((Indices!$E$93/Indices!$BU$12))))</f>
        <v>0</v>
      </c>
      <c r="AZ24" s="155">
        <f>Database!AZ20*(0.15+(0.25*(Indices!$E$88/Indices!$AI$7))+(0.28*(Indices!$E$89/Indices!$AI$8))+(0.07*(Indices!$E$90/Indices!$AI$9))+(0.03*(Indices!$E$91/Indices!$AI$10))+(0.07*(Indices!$E$92/Indices!$AI$11))+(0.15*((Indices!$E$93/Indices!$AI$12))))</f>
        <v>0</v>
      </c>
      <c r="BA24" s="155">
        <f>Database!BA20*(0.15+(0.25*(Indices!$E$88/Indices!$AE$7))+(0.28*(Indices!$E$89/Indices!$AE$8))+(0.07*(Indices!$E$90/Indices!$AE$9))+(0.03*(Indices!$E$91/Indices!$AE$10))+(0.07*(Indices!$E$92/Indices!$AE$11))+(0.15*((Indices!$E$93/Indices!$AE$12))))</f>
        <v>0</v>
      </c>
      <c r="BB24" s="155">
        <f>Database!BB20*(0.15+(0.25*(Indices!$E$88/Indices!$AE$7))+(0.28*(Indices!$E$89/Indices!$AE$8))+(0.07*(Indices!$E$90/Indices!$AE$9))+(0.03*(Indices!$E$91/Indices!$AE$10))+(0.07*(Indices!$E$92/Indices!$AE$11))+(0.15*((Indices!$E$93/Indices!$AE$12))))</f>
        <v>0</v>
      </c>
      <c r="BC24" s="155">
        <f>Database!BC20*(0.15+(0.25*(Indices!$E$88/Indices!$AE$7))+(0.28*(Indices!$E$89/Indices!$AE$8))+(0.07*(Indices!$E$90/Indices!$AE$9))+(0.03*(Indices!$E$91/Indices!$AE$10))+(0.07*(Indices!$E$92/Indices!$AE$11))+(0.15*((Indices!$E$93/Indices!$AE$12))))</f>
        <v>0</v>
      </c>
      <c r="BD24" s="155">
        <f>Database!BD20*(0.15+(0.25*(Indices!$E$88/Indices!$BX$7))+(0.28*(Indices!$E$89/Indices!$BX$8))+(0.07*(Indices!$E$90/Indices!$BX$9))+(0.03*(Indices!$E$91/Indices!$BX$10))+(0.07*(Indices!$E$92/Indices!$BX$11))+(0.15*((Indices!$E$93/Indices!$BX$12))))</f>
        <v>0</v>
      </c>
      <c r="BE24" s="155">
        <f>Database!BE20*((0.15+(0.25*(Indices!$E$88/Indices!$AO$7))+((0.28*(Indices!$E$89/Indices!$AO$8))+(0.07*(Indices!$E$90/Indices!$AO$9))+(0.03*(Indices!$E$91/Indices!$AO$10))+(0.07*(Indices!$E$92/Indices!$AO$11))+(0.15*(Indices!$E$93/Indices!$AO$12)))))</f>
        <v>0</v>
      </c>
      <c r="BF24" s="155">
        <f>Database!BF20*(0.15+(0.25*(Indices!$E$88/Indices!$AK$7))+(0.28*(Indices!$E$89/Indices!$AK$8))+(0.07*(Indices!$E$90/Indices!$AK$9))+(0.03*(Indices!$E$91/Indices!$AK$10))+(0.07*(Indices!$E$92/Indices!$AK$11))+(0.15*((Indices!$E$93/Indices!$AK$12))))</f>
        <v>0</v>
      </c>
      <c r="BG24" s="155">
        <f>Database!BG20*(0.15+(0.25*(Indices!$E$88/Indices!$CB$15))+(0.28*(Indices!$E$89/Indices!$CB$16))+(0.07*(Indices!$E$90/Indices!$CB$17))+(0.03*(Indices!$E$91/Indices!$CB$18))+(0.07*(Indices!$E$92/Indices!$CB$19))+(0.15*((Indices!$E$93/Indices!$CB$20))))</f>
        <v>397.36482355401625</v>
      </c>
      <c r="BH24" s="155">
        <f>Database!BH20*(0.15+(0.25*(Indices!$E$88/Indices!$CB$15))+(0.28*(Indices!$E$89/Indices!$CB$16))+(0.07*(Indices!$E$90/Indices!$CB$17))+(0.03*(Indices!$E$91/Indices!$CB$18))+(0.07*(Indices!$E$92/Indices!$CB$19))+(0.15*((Indices!$E$93/Indices!$CB$20))))</f>
        <v>396.53971032567637</v>
      </c>
      <c r="BI24" s="155">
        <f>Database!BI20*(0.15+(0.25*(Indices!$E$88/Indices!$CB$15))+(0.28*(Indices!$E$89/Indices!$CB$16))+(0.07*(Indices!$E$90/Indices!$CB$17))+(0.03*(Indices!$E$91/Indices!$CB$18))+(0.07*(Indices!$E$92/Indices!$CB$19))+(0.15*((Indices!$E$93/Indices!$CB$20))))</f>
        <v>393.43340170133814</v>
      </c>
      <c r="BJ24" s="155">
        <f>Database!BJ20*(0.15+(0.25*(Indices!$E$88/Indices!$CB$15))+(0.28*(Indices!$E$89/Indices!$CB$16))+(0.07*(Indices!$E$90/Indices!$CB$17))+(0.03*(Indices!$E$91/Indices!$CB$18))+(0.07*(Indices!$E$92/Indices!$CB$19))+(0.15*((Indices!$E$93/Indices!$CB$20))))</f>
        <v>392.31707203946655</v>
      </c>
      <c r="BK24" s="155">
        <f>Database!BK20*(0.15+(0.25*(Indices!$E$88/Indices!$CB$15))+(0.28*(Indices!$E$89/Indices!$CB$16))+(0.07*(Indices!$E$90/Indices!$CB$17))+(0.03*(Indices!$E$91/Indices!$CB$18))+(0.07*(Indices!$E$92/Indices!$CB$19))+(0.15*((Indices!$E$93/Indices!$CB$20))))</f>
        <v>392.31707203946655</v>
      </c>
      <c r="BL24" s="155">
        <f>Database!BL20*(0.15+(0.25*(Indices!$E$88/Indices!$CB$15))+(0.28*(Indices!$E$89/Indices!$CB$16))+(0.07*(Indices!$E$90/Indices!$CB$17))+(0.03*(Indices!$E$91/Indices!$CB$18))+(0.07*(Indices!$E$92/Indices!$CB$19))+(0.15*((Indices!$E$93/Indices!$CB$20))))</f>
        <v>396.19995781988933</v>
      </c>
      <c r="BM24" s="155">
        <f>Database!BM20*(0.15+(0.25*(Indices!$E$88/Indices!$BL$7))+(0.28*(Indices!$E$89/Indices!$BL$8))+(0.07*(Indices!$E$90/Indices!$BL$9))+(0.03*(Indices!$E$91/Indices!$BL$10))+(0.07*(Indices!$E$92/Indices!$BL$11))+(0.15*((Indices!$E$93/Indices!$BL$12))))</f>
        <v>0</v>
      </c>
      <c r="BN24" s="155">
        <f>Database!BN20*(0.15+(0.25*(Indices!$E$88/Indices!$BL$7))+(0.28*(Indices!$E$89/Indices!$BL$8))+(0.07*(Indices!$E$90/Indices!$BL$9))+(0.03*(Indices!$E$91/Indices!$BL$10))+(0.07*(Indices!$E$92/Indices!$BL$11))+(0.15*((Indices!$E$93/Indices!$BL$12))))</f>
        <v>0</v>
      </c>
      <c r="BO24" s="155">
        <f>Database!BO20*(0.15+(0.25*(Indices!$E$88/Indices!$BL$7))+(0.28*(Indices!$E$89/Indices!$BL$8))+(0.07*(Indices!$E$90/Indices!$BL$9))+(0.03*(Indices!$E$91/Indices!$BL$10))+(0.07*(Indices!$E$92/Indices!$BL$11))+(0.15*((Indices!$E$93/Indices!$BL$12))))</f>
        <v>0</v>
      </c>
      <c r="BP24" s="155">
        <f>Database!BP20*(0.15+(0.25*(Indices!$E$88/Indices!$BL$7))+(0.28*(Indices!$E$89/Indices!$BL$8))+(0.07*(Indices!$E$90/Indices!$BL$9))+(0.03*(Indices!$E$91/Indices!$BL$10))+(0.07*(Indices!$E$92/Indices!$BL$11))+(0.15*((Indices!$E$93/Indices!$BL$12))))</f>
        <v>0</v>
      </c>
      <c r="BQ24" s="155">
        <f>Database!BQ20*(0.15+(0.25*(Indices!$E$88/Indices!$AS$7))+(0.28*(Indices!$E$89/Indices!$AS$8))+(0.07*(Indices!$E$90/Indices!$AS$9))+(0.03*(Indices!$E$91/Indices!$AS$10))+(0.07*(Indices!$E$92/Indices!$AS$11))+(0.15*((Indices!$E$93/Indices!$AS$12))))</f>
        <v>0</v>
      </c>
    </row>
    <row r="25" spans="2:69" ht="15" customHeight="1">
      <c r="B25" s="152" t="s">
        <v>260</v>
      </c>
      <c r="C25" s="252" t="s">
        <v>267</v>
      </c>
      <c r="D25" s="145" t="s">
        <v>259</v>
      </c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T25" s="155">
        <f>Database!AT21*((0.15+(0.25*(Indices!$E$88/Indices!$BT$7))+((0.28*(Indices!$E$89/Indices!$BT$8))+(0.07*(Indices!$E$90/Indices!$BT$9))+(0.03*(Indices!$E$91/Indices!$BT$10))+(0.07*(Indices!$E$92/Indices!$BT$11))+(0.15*(Indices!$E$93/Indices!$BT$12)))))</f>
        <v>0</v>
      </c>
      <c r="AU25" s="155">
        <f>Database!AU21*((0.15+(0.25*(Indices!$E$88/Indices!$BT$7))+((0.28*(Indices!$E$89/Indices!$BT$8))+(0.07*(Indices!$E$90/Indices!$BT$9))+(0.03*(Indices!$E$91/Indices!$BT$10))+(0.07*(Indices!$E$92/Indices!$BT$11))+(0.15*(Indices!$E$93/Indices!$BT$12)))))</f>
        <v>0</v>
      </c>
      <c r="AV25" s="155">
        <f>Database!AV21*((0.15+(0.25*(Indices!$E$88/Indices!$CB$7))+((0.28*(Indices!$E$89/Indices!$CB$8))+(0.07*(Indices!$E$90/Indices!$CB$9))+(0.03*(Indices!$E$91/Indices!$CB$10))+(0.07*(Indices!$E$92/Indices!$CB$11))+(0.15*(Indices!$E$93/Indices!$CB$12)))))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AW25" s="155">
        <f>Database!AW21*(0.15+(0.25*(Indices!$E$88/Indices!$AI$7))+(0.28*(Indices!$E$89/Indices!$AI$8))+(0.07*(Indices!$E$90/Indices!$AI$9))+(0.03*(Indices!$E$91/Indices!$AI$10))+(0.07*(Indices!$E$92/Indices!$AI$11))+(0.15*((Indices!$E$93/Indices!$AI$12))))</f>
        <v>0</v>
      </c>
      <c r="AX25" s="155">
        <f>Database!AX21*(0.15+(0.25*(Indices!$E$88/Indices!$BU$7))+(0.28*(Indices!$E$89/Indices!$BU$8))+(0.07*(Indices!$E$90/Indices!$BU$9))+(0.03*(Indices!$E$91/Indices!$BU$10))+(0.07*(Indices!$E$92/Indices!$BU$11))+(0.15*((Indices!$E$93/Indices!$BU$12))))</f>
        <v>0</v>
      </c>
      <c r="AY25" s="155">
        <f>Database!AY21*(0.15+(0.25*(Indices!$E$88/Indices!$BU$7))+(0.28*(Indices!$E$89/Indices!$BU$8))+(0.07*(Indices!$E$90/Indices!$BU$9))+(0.03*(Indices!$E$91/Indices!$BU$10))+(0.07*(Indices!$E$92/Indices!$BU$11))+(0.15*((Indices!$E$93/Indices!$BU$12))))</f>
        <v>0</v>
      </c>
      <c r="AZ25" s="155">
        <f>Database!AZ21*(0.15+(0.25*(Indices!$E$88/Indices!$AI$7))+(0.28*(Indices!$E$89/Indices!$AI$8))+(0.07*(Indices!$E$90/Indices!$AI$9))+(0.03*(Indices!$E$91/Indices!$AI$10))+(0.07*(Indices!$E$92/Indices!$AI$11))+(0.15*((Indices!$E$93/Indices!$AI$12))))</f>
        <v>367.5851363446329</v>
      </c>
      <c r="BA25" s="155">
        <f>Database!BA21*(0.15+(0.25*(Indices!$E$88/Indices!$AE$7))+(0.28*(Indices!$E$89/Indices!$AE$8))+(0.07*(Indices!$E$90/Indices!$AE$9))+(0.03*(Indices!$E$91/Indices!$AE$10))+(0.07*(Indices!$E$92/Indices!$AE$11))+(0.15*((Indices!$E$93/Indices!$AE$12))))</f>
        <v>362.8791278270043</v>
      </c>
      <c r="BB25" s="155">
        <f>Database!BB21*(0.15+(0.25*(Indices!$E$88/Indices!$AE$7))+(0.28*(Indices!$E$89/Indices!$AE$8))+(0.07*(Indices!$E$90/Indices!$AE$9))+(0.03*(Indices!$E$91/Indices!$AE$10))+(0.07*(Indices!$E$92/Indices!$AE$11))+(0.15*((Indices!$E$93/Indices!$AE$12))))</f>
        <v>380.83517212684455</v>
      </c>
      <c r="BC25" s="155">
        <f>Database!BC21*(0.15+(0.25*(Indices!$E$88/Indices!$AE$7))+(0.28*(Indices!$E$89/Indices!$AE$8))+(0.07*(Indices!$E$90/Indices!$AE$9))+(0.03*(Indices!$E$91/Indices!$AE$10))+(0.07*(Indices!$E$92/Indices!$AE$11))+(0.15*((Indices!$E$93/Indices!$AE$12))))</f>
        <v>396.28572187321873</v>
      </c>
      <c r="BD25" s="155">
        <f>Database!BD21*(0.15+(0.25*(Indices!$E$88/Indices!$BX$7))+(0.28*(Indices!$E$89/Indices!$BX$8))+(0.07*(Indices!$E$90/Indices!$BX$9))+(0.03*(Indices!$E$91/Indices!$BX$10))+(0.07*(Indices!$E$92/Indices!$BX$11))+(0.15*((Indices!$E$93/Indices!$BX$12))))</f>
        <v>0</v>
      </c>
      <c r="BE25" s="155">
        <f>Database!BE21*((0.15+(0.25*(Indices!$E$88/Indices!$AO$7))+((0.28*(Indices!$E$89/Indices!$AO$8))+(0.07*(Indices!$E$90/Indices!$AO$9))+(0.03*(Indices!$E$91/Indices!$AO$10))+(0.07*(Indices!$E$92/Indices!$AO$11))+(0.15*(Indices!$E$93/Indices!$AO$12)))))</f>
        <v>0</v>
      </c>
      <c r="BF25" s="155">
        <f>Database!BF21*(0.15+(0.25*(Indices!$E$88/Indices!$AK$7))+(0.28*(Indices!$E$89/Indices!$AK$8))+(0.07*(Indices!$E$90/Indices!$AK$9))+(0.03*(Indices!$E$91/Indices!$AK$10))+(0.07*(Indices!$E$92/Indices!$AK$11))+(0.15*((Indices!$E$93/Indices!$AK$12))))</f>
        <v>423.97746088781196</v>
      </c>
      <c r="BG25" s="155">
        <f>Database!BG21*(0.15+(0.25*(Indices!$E$88/Indices!$CB$15))+(0.28*(Indices!$E$89/Indices!$CB$16))+(0.07*(Indices!$E$90/Indices!$CB$17))+(0.03*(Indices!$E$91/Indices!$CB$18))+(0.07*(Indices!$E$92/Indices!$CB$19))+(0.15*((Indices!$E$93/Indices!$CB$20))))</f>
        <v>0</v>
      </c>
      <c r="BH25" s="155">
        <f>Database!BH21*(0.15+(0.25*(Indices!$E$88/Indices!$CB$15))+(0.28*(Indices!$E$89/Indices!$CB$16))+(0.07*(Indices!$E$90/Indices!$CB$17))+(0.03*(Indices!$E$91/Indices!$CB$18))+(0.07*(Indices!$E$92/Indices!$CB$19))+(0.15*((Indices!$E$93/Indices!$CB$20))))</f>
        <v>0</v>
      </c>
      <c r="BI25" s="155">
        <f>Database!BI21*(0.15+(0.25*(Indices!$E$88/Indices!$CB$15))+(0.28*(Indices!$E$89/Indices!$CB$16))+(0.07*(Indices!$E$90/Indices!$CB$17))+(0.03*(Indices!$E$91/Indices!$CB$18))+(0.07*(Indices!$E$92/Indices!$CB$19))+(0.15*((Indices!$E$93/Indices!$CB$20))))</f>
        <v>0</v>
      </c>
      <c r="BJ25" s="155">
        <f>Database!BJ21*(0.15+(0.25*(Indices!$E$88/Indices!$CB$15))+(0.28*(Indices!$E$89/Indices!$CB$16))+(0.07*(Indices!$E$90/Indices!$CB$17))+(0.03*(Indices!$E$91/Indices!$CB$18))+(0.07*(Indices!$E$92/Indices!$CB$19))+(0.15*((Indices!$E$93/Indices!$CB$20))))</f>
        <v>0</v>
      </c>
      <c r="BK25" s="155">
        <f>Database!BK21*(0.15+(0.25*(Indices!$E$88/Indices!$CB$15))+(0.28*(Indices!$E$89/Indices!$CB$16))+(0.07*(Indices!$E$90/Indices!$CB$17))+(0.03*(Indices!$E$91/Indices!$CB$18))+(0.07*(Indices!$E$92/Indices!$CB$19))+(0.15*((Indices!$E$93/Indices!$CB$20))))</f>
        <v>337.4713103909948</v>
      </c>
      <c r="BL25" s="155">
        <f>Database!BL21*(0.15+(0.25*(Indices!$E$88/Indices!$CB$15))+(0.28*(Indices!$E$89/Indices!$CB$16))+(0.07*(Indices!$E$90/Indices!$CB$17))+(0.03*(Indices!$E$91/Indices!$CB$18))+(0.07*(Indices!$E$92/Indices!$CB$19))+(0.15*((Indices!$E$93/Indices!$CB$20))))</f>
        <v>0</v>
      </c>
      <c r="BM25" s="155">
        <f>Database!BM21*(0.15+(0.25*(Indices!$E$88/Indices!$BL$7))+(0.28*(Indices!$E$89/Indices!$BL$8))+(0.07*(Indices!$E$90/Indices!$BL$9))+(0.03*(Indices!$E$91/Indices!$BL$10))+(0.07*(Indices!$E$92/Indices!$BL$11))+(0.15*((Indices!$E$93/Indices!$BL$12))))</f>
        <v>0</v>
      </c>
      <c r="BN25" s="155">
        <f>Database!BN21*(0.15+(0.25*(Indices!$E$88/Indices!$BL$7))+(0.28*(Indices!$E$89/Indices!$BL$8))+(0.07*(Indices!$E$90/Indices!$BL$9))+(0.03*(Indices!$E$91/Indices!$BL$10))+(0.07*(Indices!$E$92/Indices!$BL$11))+(0.15*((Indices!$E$93/Indices!$BL$12))))</f>
        <v>0</v>
      </c>
      <c r="BO25" s="155">
        <f>Database!BO21*(0.15+(0.25*(Indices!$E$88/Indices!$BL$7))+(0.28*(Indices!$E$89/Indices!$BL$8))+(0.07*(Indices!$E$90/Indices!$BL$9))+(0.03*(Indices!$E$91/Indices!$BL$10))+(0.07*(Indices!$E$92/Indices!$BL$11))+(0.15*((Indices!$E$93/Indices!$BL$12))))</f>
        <v>0</v>
      </c>
      <c r="BP25" s="155">
        <f>Database!BP21*(0.15+(0.25*(Indices!$E$88/Indices!$BL$7))+(0.28*(Indices!$E$89/Indices!$BL$8))+(0.07*(Indices!$E$90/Indices!$BL$9))+(0.03*(Indices!$E$91/Indices!$BL$10))+(0.07*(Indices!$E$92/Indices!$BL$11))+(0.15*((Indices!$E$93/Indices!$BL$12))))</f>
        <v>0</v>
      </c>
      <c r="BQ25" s="155">
        <f>Database!BQ21*(0.15+(0.25*(Indices!$E$88/Indices!$AS$7))+(0.28*(Indices!$E$89/Indices!$AS$8))+(0.07*(Indices!$E$90/Indices!$AS$9))+(0.03*(Indices!$E$91/Indices!$AS$10))+(0.07*(Indices!$E$92/Indices!$AS$11))+(0.15*((Indices!$E$93/Indices!$AS$12))))</f>
        <v>0</v>
      </c>
    </row>
    <row r="26" spans="2:69" ht="16.5" customHeight="1">
      <c r="B26" s="152" t="s">
        <v>262</v>
      </c>
      <c r="C26" s="252" t="s">
        <v>268</v>
      </c>
      <c r="D26" s="145" t="s">
        <v>259</v>
      </c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T26" s="155">
        <f>Database!AT22*((0.15+(0.25*(Indices!$E$88/Indices!$BT$7))+((0.28*(Indices!$E$89/Indices!$BT$8))+(0.07*(Indices!$E$90/Indices!$BT$9))+(0.03*(Indices!$E$91/Indices!$BT$10))+(0.07*(Indices!$E$92/Indices!$BT$11))+(0.15*(Indices!$E$93/Indices!$BT$12)))))</f>
        <v>0</v>
      </c>
      <c r="AU26" s="155">
        <f>Database!AU22*((0.15+(0.25*(Indices!$E$88/Indices!$BT$7))+((0.28*(Indices!$E$89/Indices!$BT$8))+(0.07*(Indices!$E$90/Indices!$BT$9))+(0.03*(Indices!$E$91/Indices!$BT$10))+(0.07*(Indices!$E$92/Indices!$BT$11))+(0.15*(Indices!$E$93/Indices!$BT$12)))))</f>
        <v>0</v>
      </c>
      <c r="AV26" s="155">
        <f>Database!AV22*((0.15+(0.25*(Indices!$E$88/Indices!$CB$7))+((0.28*(Indices!$E$89/Indices!$CB$8))+(0.07*(Indices!$E$90/Indices!$CB$9))+(0.03*(Indices!$E$91/Indices!$CB$10))+(0.07*(Indices!$E$92/Indices!$CB$11))+(0.15*(Indices!$E$93/Indices!$CB$12)))))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AW26" s="155">
        <f>Database!AW22*(0.15+(0.25*(Indices!$E$88/Indices!$AI$7))+(0.28*(Indices!$E$89/Indices!$AI$8))+(0.07*(Indices!$E$90/Indices!$AI$9))+(0.03*(Indices!$E$91/Indices!$AI$10))+(0.07*(Indices!$E$92/Indices!$AI$11))+(0.15*((Indices!$E$93/Indices!$AI$12))))</f>
        <v>415.9516016531372</v>
      </c>
      <c r="AX26" s="155">
        <f>Database!AX22*(0.15+(0.25*(Indices!$E$88/Indices!$BU$7))+(0.28*(Indices!$E$89/Indices!$BU$8))+(0.07*(Indices!$E$90/Indices!$BU$9))+(0.03*(Indices!$E$91/Indices!$BU$10))+(0.07*(Indices!$E$92/Indices!$BU$11))+(0.15*((Indices!$E$93/Indices!$BU$12))))</f>
        <v>357.41008614886556</v>
      </c>
      <c r="AY26" s="155">
        <f>Database!AY22*(0.15+(0.25*(Indices!$E$88/Indices!$BU$7))+(0.28*(Indices!$E$89/Indices!$BU$8))+(0.07*(Indices!$E$90/Indices!$BU$9))+(0.03*(Indices!$E$91/Indices!$BU$10))+(0.07*(Indices!$E$92/Indices!$BU$11))+(0.15*((Indices!$E$93/Indices!$BU$12))))</f>
        <v>353.7805337930519</v>
      </c>
      <c r="AZ26" s="155">
        <f>Database!AZ22*(0.15+(0.25*(Indices!$E$88/Indices!$AI$7))+(0.28*(Indices!$E$89/Indices!$AI$8))+(0.07*(Indices!$E$90/Indices!$AI$9))+(0.03*(Indices!$E$91/Indices!$AI$10))+(0.07*(Indices!$E$92/Indices!$AI$11))+(0.15*((Indices!$E$93/Indices!$AI$12))))</f>
        <v>349.8507657315146</v>
      </c>
      <c r="BA26" s="155">
        <f>Database!BA22*(0.15+(0.25*(Indices!$E$88/Indices!$AE$7))+(0.28*(Indices!$E$89/Indices!$AE$8))+(0.07*(Indices!$E$90/Indices!$AE$9))+(0.03*(Indices!$E$91/Indices!$AE$10))+(0.07*(Indices!$E$92/Indices!$AE$11))+(0.15*((Indices!$E$93/Indices!$AE$12))))</f>
        <v>342.41758897369795</v>
      </c>
      <c r="BB26" s="155">
        <f>Database!BB22*(0.15+(0.25*(Indices!$E$88/Indices!$AE$7))+(0.28*(Indices!$E$89/Indices!$AE$8))+(0.07*(Indices!$E$90/Indices!$AE$9))+(0.03*(Indices!$E$91/Indices!$AE$10))+(0.07*(Indices!$E$92/Indices!$AE$11))+(0.15*((Indices!$E$93/Indices!$AE$12))))</f>
        <v>0</v>
      </c>
      <c r="BC26" s="155">
        <f>Database!BC22*(0.15+(0.25*(Indices!$E$88/Indices!$AE$7))+(0.28*(Indices!$E$89/Indices!$AE$8))+(0.07*(Indices!$E$90/Indices!$AE$9))+(0.03*(Indices!$E$91/Indices!$AE$10))+(0.07*(Indices!$E$92/Indices!$AE$11))+(0.15*((Indices!$E$93/Indices!$AE$12))))</f>
        <v>0</v>
      </c>
      <c r="BD26" s="155">
        <f>Database!BD22*(0.15+(0.25*(Indices!$E$88/Indices!$BX$7))+(0.28*(Indices!$E$89/Indices!$BX$8))+(0.07*(Indices!$E$90/Indices!$BX$9))+(0.03*(Indices!$E$91/Indices!$BX$10))+(0.07*(Indices!$E$92/Indices!$BX$11))+(0.15*((Indices!$E$93/Indices!$BX$12))))</f>
        <v>347.34459961942264</v>
      </c>
      <c r="BE26" s="155">
        <f>Database!BE22*((0.15+(0.25*(Indices!$E$88/Indices!$AO$7))+((0.28*(Indices!$E$89/Indices!$AO$8))+(0.07*(Indices!$E$90/Indices!$AO$9))+(0.03*(Indices!$E$91/Indices!$AO$10))+(0.07*(Indices!$E$92/Indices!$AO$11))+(0.15*(Indices!$E$93/Indices!$AO$12)))))</f>
        <v>360.01366847324107</v>
      </c>
      <c r="BF26" s="155">
        <f>Database!BF22*(0.15+(0.25*(Indices!$E$88/Indices!$AK$7))+(0.28*(Indices!$E$89/Indices!$AK$8))+(0.07*(Indices!$E$90/Indices!$AK$9))+(0.03*(Indices!$E$91/Indices!$AK$10))+(0.07*(Indices!$E$92/Indices!$AK$11))+(0.15*((Indices!$E$93/Indices!$AK$12))))</f>
        <v>0</v>
      </c>
      <c r="BG26" s="155">
        <f>Database!BG22*(0.15+(0.25*(Indices!$E$88/Indices!$CB$15))+(0.28*(Indices!$E$89/Indices!$CB$16))+(0.07*(Indices!$E$90/Indices!$CB$17))+(0.03*(Indices!$E$91/Indices!$CB$18))+(0.07*(Indices!$E$92/Indices!$CB$19))+(0.15*((Indices!$E$93/Indices!$CB$20))))</f>
        <v>311.50451173441746</v>
      </c>
      <c r="BH26" s="155">
        <f>Database!BH22*(0.15+(0.25*(Indices!$E$88/Indices!$CB$15))+(0.28*(Indices!$E$89/Indices!$CB$16))+(0.07*(Indices!$E$90/Indices!$CB$17))+(0.03*(Indices!$E$91/Indices!$CB$18))+(0.07*(Indices!$E$92/Indices!$CB$19))+(0.15*((Indices!$E$93/Indices!$CB$20))))</f>
        <v>312.8149856853102</v>
      </c>
      <c r="BI26" s="155">
        <f>Database!BI22*(0.15+(0.25*(Indices!$E$88/Indices!$CB$15))+(0.28*(Indices!$E$89/Indices!$CB$16))+(0.07*(Indices!$E$90/Indices!$CB$17))+(0.03*(Indices!$E$91/Indices!$CB$18))+(0.07*(Indices!$E$92/Indices!$CB$19))+(0.15*((Indices!$E$93/Indices!$CB$20))))</f>
        <v>0</v>
      </c>
      <c r="BJ26" s="155">
        <f>Database!BJ22*(0.15+(0.25*(Indices!$E$88/Indices!$CB$15))+(0.28*(Indices!$E$89/Indices!$CB$16))+(0.07*(Indices!$E$90/Indices!$CB$17))+(0.03*(Indices!$E$91/Indices!$CB$18))+(0.07*(Indices!$E$92/Indices!$CB$19))+(0.15*((Indices!$E$93/Indices!$CB$20))))</f>
        <v>309.708677060972</v>
      </c>
      <c r="BK26" s="155">
        <f>Database!BK22*(0.15+(0.25*(Indices!$E$88/Indices!$CB$15))+(0.28*(Indices!$E$89/Indices!$CB$16))+(0.07*(Indices!$E$90/Indices!$CB$17))+(0.03*(Indices!$E$91/Indices!$CB$18))+(0.07*(Indices!$E$92/Indices!$CB$19))+(0.15*((Indices!$E$93/Indices!$CB$20))))</f>
        <v>0</v>
      </c>
      <c r="BL26" s="155">
        <f>Database!BL22*(0.15+(0.25*(Indices!$E$88/Indices!$CB$15))+(0.28*(Indices!$E$89/Indices!$CB$16))+(0.07*(Indices!$E$90/Indices!$CB$17))+(0.03*(Indices!$E$91/Indices!$CB$18))+(0.07*(Indices!$E$92/Indices!$CB$19))+(0.15*((Indices!$E$93/Indices!$CB$20))))</f>
        <v>0</v>
      </c>
      <c r="BM26" s="155">
        <f>Database!BM22*(0.15+(0.25*(Indices!$E$88/Indices!$BL$7))+(0.28*(Indices!$E$89/Indices!$BL$8))+(0.07*(Indices!$E$90/Indices!$BL$9))+(0.03*(Indices!$E$91/Indices!$BL$10))+(0.07*(Indices!$E$92/Indices!$BL$11))+(0.15*((Indices!$E$93/Indices!$BL$12))))</f>
        <v>315.6776420108974</v>
      </c>
      <c r="BN26" s="155">
        <f>Database!BN22*(0.15+(0.25*(Indices!$E$88/Indices!$BL$7))+(0.28*(Indices!$E$89/Indices!$BL$8))+(0.07*(Indices!$E$90/Indices!$BL$9))+(0.03*(Indices!$E$91/Indices!$BL$10))+(0.07*(Indices!$E$92/Indices!$BL$11))+(0.15*((Indices!$E$93/Indices!$BL$12))))</f>
        <v>310.1217155115056</v>
      </c>
      <c r="BO26" s="155">
        <f>Database!BO22*(0.15+(0.25*(Indices!$E$88/Indices!$BL$7))+(0.28*(Indices!$E$89/Indices!$BL$8))+(0.07*(Indices!$E$90/Indices!$BL$9))+(0.03*(Indices!$E$91/Indices!$BL$10))+(0.07*(Indices!$E$92/Indices!$BL$11))+(0.15*((Indices!$E$93/Indices!$BL$12))))</f>
        <v>315.17255778367996</v>
      </c>
      <c r="BP26" s="155">
        <f>Database!BP22*(0.15+(0.25*(Indices!$E$88/Indices!$BL$7))+(0.28*(Indices!$E$89/Indices!$BL$8))+(0.07*(Indices!$E$90/Indices!$BL$9))+(0.03*(Indices!$E$91/Indices!$BL$10))+(0.07*(Indices!$E$92/Indices!$BL$11))+(0.15*((Indices!$E$93/Indices!$BL$12))))</f>
        <v>319.21323160141947</v>
      </c>
      <c r="BQ26" s="155">
        <f>Database!BQ22*(0.15+(0.25*(Indices!$E$88/Indices!$AS$7))+(0.28*(Indices!$E$89/Indices!$AS$8))+(0.07*(Indices!$E$90/Indices!$AS$9))+(0.03*(Indices!$E$91/Indices!$AS$10))+(0.07*(Indices!$E$92/Indices!$AS$11))+(0.15*((Indices!$E$93/Indices!$AS$12))))</f>
        <v>387.0475696917311</v>
      </c>
    </row>
    <row r="27" spans="2:69" ht="18" customHeight="1">
      <c r="B27" s="152" t="s">
        <v>264</v>
      </c>
      <c r="C27" s="252" t="s">
        <v>269</v>
      </c>
      <c r="D27" s="145" t="s">
        <v>259</v>
      </c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T27" s="155">
        <f>Database!AT23*((0.15+(0.25*(Indices!$E$88/Indices!$BT$7))+((0.28*(Indices!$E$89/Indices!$BT$8))+(0.07*(Indices!$E$90/Indices!$BT$9))+(0.03*(Indices!$E$91/Indices!$BT$10))+(0.07*(Indices!$E$92/Indices!$BT$11))+(0.15*(Indices!$E$93/Indices!$BT$12)))))</f>
        <v>0</v>
      </c>
      <c r="AU27" s="155">
        <f>Database!AU23*((0.15+(0.25*(Indices!$E$88/Indices!$BT$7))+((0.28*(Indices!$E$89/Indices!$BT$8))+(0.07*(Indices!$E$90/Indices!$BT$9))+(0.03*(Indices!$E$91/Indices!$BT$10))+(0.07*(Indices!$E$92/Indices!$BT$11))+(0.15*(Indices!$E$93/Indices!$BT$12)))))</f>
        <v>0</v>
      </c>
      <c r="AV27" s="155">
        <f>Database!AV23*((0.15+(0.25*(Indices!$E$88/Indices!$BT$7))+((0.28*(Indices!$E$89/Indices!$BT$8))+(0.07*(Indices!$E$90/Indices!$BT$9))+(0.03*(Indices!$E$91/Indices!$BT$10))+(0.07*(Indices!$E$92/Indices!$BT$11))+(0.15*(Indices!$E$93/Indices!$BT$12)))))</f>
        <v>24.876549487710534</v>
      </c>
      <c r="AW27" s="155">
        <f>Database!AW23*(0.15+(0.25*(Indices!$E$88/Indices!$AI$7))+(0.28*(Indices!$E$89/Indices!$AI$8))+(0.07*(Indices!$E$90/Indices!$AI$9))+(0.03*(Indices!$E$91/Indices!$AI$10))+(0.07*(Indices!$E$92/Indices!$AI$11))+(0.15*((Indices!$E$93/Indices!$AI$12))))</f>
        <v>0</v>
      </c>
      <c r="AX27" s="155">
        <f>Database!AX23*(0.15+(0.25*(Indices!$E$88/Indices!$BU$7))+(0.28*(Indices!$E$89/Indices!$BU$8))+(0.07*(Indices!$E$90/Indices!$BU$9))+(0.03*(Indices!$E$91/Indices!$BU$10))+(0.07*(Indices!$E$92/Indices!$BU$11))+(0.15*((Indices!$E$93/Indices!$BU$12))))</f>
        <v>0</v>
      </c>
      <c r="AY27" s="155">
        <f>Database!AY23*(0.15+(0.25*(Indices!$E$88/Indices!$BU$7))+(0.28*(Indices!$E$89/Indices!$BU$8))+(0.07*(Indices!$E$90/Indices!$BU$9))+(0.03*(Indices!$E$91/Indices!$BU$10))+(0.07*(Indices!$E$92/Indices!$BU$11))+(0.15*((Indices!$E$93/Indices!$BU$12))))</f>
        <v>0</v>
      </c>
      <c r="AZ27" s="155">
        <f>Database!AZ23*(0.15+(0.25*(Indices!$E$88/Indices!$AI$7))+(0.28*(Indices!$E$89/Indices!$AI$8))+(0.07*(Indices!$E$90/Indices!$AI$9))+(0.03*(Indices!$E$91/Indices!$AI$10))+(0.07*(Indices!$E$92/Indices!$AI$11))+(0.15*((Indices!$E$93/Indices!$AI$12))))</f>
        <v>0</v>
      </c>
      <c r="BA27" s="155">
        <f>Database!BA23*(0.15+(0.25*(Indices!$E$88/Indices!$AE$7))+(0.28*(Indices!$E$89/Indices!$AE$8))+(0.07*(Indices!$E$90/Indices!$AE$9))+(0.03*(Indices!$E$91/Indices!$AE$10))+(0.07*(Indices!$E$92/Indices!$AE$11))+(0.15*((Indices!$E$93/Indices!$AE$12))))</f>
        <v>27.727473058357983</v>
      </c>
      <c r="BB27" s="155">
        <f>Database!BB23*(0.15+(0.25*(Indices!$E$88/Indices!$AE$7))+(0.28*(Indices!$E$89/Indices!$AE$8))+(0.07*(Indices!$E$90/Indices!$AE$9))+(0.03*(Indices!$E$91/Indices!$AE$10))+(0.07*(Indices!$E$92/Indices!$AE$11))+(0.15*((Indices!$E$93/Indices!$AE$12))))</f>
        <v>0</v>
      </c>
      <c r="BC27" s="155">
        <f>Database!BC23*(0.15+(0.25*(Indices!$E$88/Indices!$AE$7))+(0.28*(Indices!$E$89/Indices!$AE$8))+(0.07*(Indices!$E$90/Indices!$AE$9))+(0.03*(Indices!$E$91/Indices!$AE$10))+(0.07*(Indices!$E$92/Indices!$AE$11))+(0.15*((Indices!$E$93/Indices!$AE$12))))</f>
        <v>0</v>
      </c>
      <c r="BD27" s="155">
        <f>Database!BD23*(0.15+(0.25*(Indices!$E$88/Indices!$BX$7))+(0.28*(Indices!$E$89/Indices!$BX$8))+(0.07*(Indices!$E$90/Indices!$BX$9))+(0.03*(Indices!$E$91/Indices!$BX$10))+(0.07*(Indices!$E$92/Indices!$BX$11))+(0.15*((Indices!$E$93/Indices!$BX$12))))</f>
        <v>24.238182602972593</v>
      </c>
      <c r="BE27" s="155">
        <f>Database!BE23*((0.15+(0.25*(Indices!$E$88/Indices!$AO$7))+((0.28*(Indices!$E$89/Indices!$AO$8))+(0.07*(Indices!$E$90/Indices!$AO$9))+(0.03*(Indices!$E$91/Indices!$AO$10))+(0.07*(Indices!$E$92/Indices!$AO$11))+(0.15*(Indices!$E$93/Indices!$AO$12)))))</f>
        <v>27.020215629548158</v>
      </c>
      <c r="BF27" s="155">
        <f>Database!BF23*(0.15+(0.25*(Indices!$E$88/Indices!$AK$7))+(0.28*(Indices!$E$89/Indices!$AK$8))+(0.07*(Indices!$E$90/Indices!$AK$9))+(0.03*(Indices!$E$91/Indices!$AK$10))+(0.07*(Indices!$E$92/Indices!$AK$11))+(0.15*((Indices!$E$93/Indices!$AK$12))))</f>
        <v>0</v>
      </c>
      <c r="BG27" s="155">
        <f>Database!BG23*(0.15+(0.25*(Indices!$E$88/Indices!$CB$15))+(0.28*(Indices!$E$89/Indices!$CB$16))+(0.07*(Indices!$E$90/Indices!$CB$17))+(0.03*(Indices!$E$91/Indices!$CB$18))+(0.07*(Indices!$E$92/Indices!$CB$19))+(0.15*((Indices!$E$93/Indices!$CB$20))))</f>
        <v>22.9090261044944</v>
      </c>
      <c r="BH27" s="155">
        <f>Database!BH23*(0.15+(0.25*(Indices!$E$88/Indices!$CB$15))+(0.28*(Indices!$E$89/Indices!$CB$16))+(0.07*(Indices!$E$90/Indices!$CB$17))+(0.03*(Indices!$E$91/Indices!$CB$18))+(0.07*(Indices!$E$92/Indices!$CB$19))+(0.15*((Indices!$E$93/Indices!$CB$20))))</f>
        <v>22.957562176749683</v>
      </c>
      <c r="BI27" s="155">
        <f>Database!BI23*(0.15+(0.25*(Indices!$E$88/Indices!$CB$15))+(0.28*(Indices!$E$89/Indices!$CB$16))+(0.07*(Indices!$E$90/Indices!$CB$17))+(0.03*(Indices!$E$91/Indices!$CB$18))+(0.07*(Indices!$E$92/Indices!$CB$19))+(0.15*((Indices!$E$93/Indices!$CB$20))))</f>
        <v>0</v>
      </c>
      <c r="BJ27" s="155">
        <f>Database!BJ23*(0.15+(0.25*(Indices!$E$88/Indices!$CB$15))+(0.28*(Indices!$E$89/Indices!$CB$16))+(0.07*(Indices!$E$90/Indices!$CB$17))+(0.03*(Indices!$E$91/Indices!$CB$18))+(0.07*(Indices!$E$92/Indices!$CB$19))+(0.15*((Indices!$E$93/Indices!$CB$20))))</f>
        <v>22.763417887728544</v>
      </c>
      <c r="BK27" s="155">
        <f>Database!BK23*(0.15+(0.25*(Indices!$E$88/Indices!$CB$15))+(0.28*(Indices!$E$89/Indices!$CB$16))+(0.07*(Indices!$E$90/Indices!$CB$17))+(0.03*(Indices!$E$91/Indices!$CB$18))+(0.07*(Indices!$E$92/Indices!$CB$19))+(0.15*((Indices!$E$93/Indices!$CB$20))))</f>
        <v>22.763417887728544</v>
      </c>
      <c r="BL27" s="155">
        <f>Database!BL23*(0.15+(0.25*(Indices!$E$88/Indices!$CB$15))+(0.28*(Indices!$E$89/Indices!$CB$16))+(0.07*(Indices!$E$90/Indices!$CB$17))+(0.03*(Indices!$E$91/Indices!$CB$18))+(0.07*(Indices!$E$92/Indices!$CB$19))+(0.15*((Indices!$E$93/Indices!$CB$20))))</f>
        <v>0</v>
      </c>
      <c r="BM27" s="155">
        <f>Database!BM23*(0.15+(0.25*(Indices!$E$88/Indices!$BL$7))+(0.28*(Indices!$E$89/Indices!$BL$8))+(0.07*(Indices!$E$90/Indices!$BL$9))+(0.03*(Indices!$E$91/Indices!$BL$10))+(0.07*(Indices!$E$92/Indices!$BL$11))+(0.15*((Indices!$E$93/Indices!$BL$12))))</f>
        <v>0</v>
      </c>
      <c r="BN27" s="155">
        <f>Database!BN23*(0.15+(0.25*(Indices!$E$88/Indices!$BL$7))+(0.28*(Indices!$E$89/Indices!$BL$8))+(0.07*(Indices!$E$90/Indices!$BL$9))+(0.03*(Indices!$E$91/Indices!$BL$10))+(0.07*(Indices!$E$92/Indices!$BL$11))+(0.15*((Indices!$E$93/Indices!$BL$12))))</f>
        <v>0</v>
      </c>
      <c r="BO27" s="155">
        <f>Database!BO23*(0.15+(0.25*(Indices!$E$88/Indices!$BL$7))+(0.28*(Indices!$E$89/Indices!$BL$8))+(0.07*(Indices!$E$90/Indices!$BL$9))+(0.03*(Indices!$E$91/Indices!$BL$10))+(0.07*(Indices!$E$92/Indices!$BL$11))+(0.15*((Indices!$E$93/Indices!$BL$12))))</f>
        <v>0</v>
      </c>
      <c r="BP27" s="155">
        <f>Database!BP23*(0.15+(0.25*(Indices!$E$88/Indices!$BL$7))+(0.28*(Indices!$E$89/Indices!$BL$8))+(0.07*(Indices!$E$90/Indices!$BL$9))+(0.03*(Indices!$E$91/Indices!$BL$10))+(0.07*(Indices!$E$92/Indices!$BL$11))+(0.15*((Indices!$E$93/Indices!$BL$12))))</f>
        <v>0</v>
      </c>
      <c r="BQ27" s="155">
        <f>Database!BQ23*(0.15+(0.25*(Indices!$E$88/Indices!$AS$7))+(0.28*(Indices!$E$89/Indices!$AS$8))+(0.07*(Indices!$E$90/Indices!$AS$9))+(0.03*(Indices!$E$91/Indices!$AS$10))+(0.07*(Indices!$E$92/Indices!$AS$11))+(0.15*((Indices!$E$93/Indices!$AS$12))))</f>
        <v>23.58758156207566</v>
      </c>
    </row>
    <row r="28" spans="2:69" ht="16.5" customHeight="1">
      <c r="B28" s="152" t="s">
        <v>270</v>
      </c>
      <c r="C28" s="252" t="s">
        <v>271</v>
      </c>
      <c r="D28" s="145" t="s">
        <v>259</v>
      </c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T28" s="155">
        <f>Database!AT24*((0.15+(0.25*(Indices!$E$88/Indices!$BT$7))+((0.28*(Indices!$E$89/Indices!$BT$8))+(0.07*(Indices!$E$90/Indices!$BT$9))+(0.03*(Indices!$E$91/Indices!$BT$10))+(0.07*(Indices!$E$92/Indices!$BT$11))+(0.15*(Indices!$E$93/Indices!$BT$12)))))</f>
        <v>0</v>
      </c>
      <c r="AU28" s="155">
        <f>Database!AU24*((0.15+(0.25*(Indices!$E$88/Indices!$BT$7))+((0.28*(Indices!$E$89/Indices!$BT$8))+(0.07*(Indices!$E$90/Indices!$BT$9))+(0.03*(Indices!$E$91/Indices!$BT$10))+(0.07*(Indices!$E$92/Indices!$BT$11))+(0.15*(Indices!$E$93/Indices!$BT$12)))))</f>
        <v>0</v>
      </c>
      <c r="AV28" s="155">
        <f>Database!AV24*((0.15+(0.25*(Indices!$E$88/Indices!$CB$7))+((0.28*(Indices!$E$89/Indices!$CB$8))+(0.07*(Indices!$E$90/Indices!$CB$9))+(0.03*(Indices!$E$91/Indices!$CB$10))+(0.07*(Indices!$E$92/Indices!$CB$11))+(0.15*(Indices!$E$93/Indices!$CB$12)))))</f>
        <v>0.9221853728504102</v>
      </c>
      <c r="AW28" s="155">
        <f>Database!AW24*(0.15+(0.25*(Indices!$E$88/Indices!$AI$7))+(0.28*(Indices!$E$89/Indices!$AI$8))+(0.07*(Indices!$E$90/Indices!$AI$9))+(0.03*(Indices!$E$91/Indices!$AI$10))+(0.07*(Indices!$E$92/Indices!$AI$11))+(0.15*((Indices!$E$93/Indices!$AI$12))))</f>
        <v>0</v>
      </c>
      <c r="AX28" s="155">
        <f>Database!AX24*(0.15+(0.25*(Indices!$E$88/Indices!$BU$7))+(0.28*(Indices!$E$89/Indices!$BU$8))+(0.07*(Indices!$E$90/Indices!$BU$9))+(0.03*(Indices!$E$91/Indices!$BU$10))+(0.07*(Indices!$E$92/Indices!$BU$11))+(0.15*((Indices!$E$93/Indices!$BU$12))))</f>
        <v>0</v>
      </c>
      <c r="AY28" s="155">
        <f>Database!AY24*(0.15+(0.25*(Indices!$E$88/Indices!$BU$7))+(0.28*(Indices!$E$89/Indices!$BU$8))+(0.07*(Indices!$E$90/Indices!$BU$9))+(0.03*(Indices!$E$91/Indices!$BU$10))+(0.07*(Indices!$E$92/Indices!$BU$11))+(0.15*((Indices!$E$93/Indices!$BU$12))))</f>
        <v>0</v>
      </c>
      <c r="AZ28" s="155">
        <f>Database!AZ24*(0.15+(0.25*(Indices!$E$88/Indices!$AI$7))+(0.28*(Indices!$E$89/Indices!$AI$8))+(0.07*(Indices!$E$90/Indices!$AI$9))+(0.03*(Indices!$E$91/Indices!$AI$10))+(0.07*(Indices!$E$92/Indices!$AI$11))+(0.15*((Indices!$E$93/Indices!$AI$12))))</f>
        <v>0</v>
      </c>
      <c r="BA28" s="155">
        <f>Database!BA24*(0.15+(0.2*(Indices!$E$129/Indices!$AE$48)+(0.15*Indices!$E$130/Indices!$AE$49)+(0.2*Indices!$E$131/Indices!$AE$50)+(0.1*Indices!$E$134/Indices!$AE$53)+(0.2*Indices!$E$135/Indices!$AE$54)))</f>
        <v>1.725505735770388</v>
      </c>
      <c r="BB28" s="155">
        <f>Database!BB24*(0.15+(0.25*(Indices!$E$88/Indices!$AE$7))+(0.28*(Indices!$E$89/Indices!$AE$8))+(0.07*(Indices!$E$90/Indices!$AE$9))+(0.03*(Indices!$E$91/Indices!$AE$10))+(0.07*(Indices!$E$92/Indices!$AE$11))+(0.15*((Indices!$E$93/Indices!$AE$12))))</f>
        <v>0</v>
      </c>
      <c r="BC28" s="155">
        <f>Database!BC24*(0.15+(0.25*(Indices!$E$88/Indices!$AE$7))+(0.28*(Indices!$E$89/Indices!$AE$8))+(0.07*(Indices!$E$90/Indices!$AE$9))+(0.03*(Indices!$E$91/Indices!$AE$10))+(0.07*(Indices!$E$92/Indices!$AE$11))+(0.15*((Indices!$E$93/Indices!$AE$12))))</f>
        <v>0</v>
      </c>
      <c r="BD28" s="155">
        <f>Database!BD24*(0.15+(0.2*(Indices!$E$129/Indices!$AE$48)+(0.15*Indices!$E$130/Indices!$AE$49)+(0.2*Indices!$E$131/Indices!$AE$50)+(0.1*Indices!$E$134/Indices!$AE$53)+(0.2*Indices!$E$135/Indices!$AE$54)))</f>
        <v>1.2609464992168218</v>
      </c>
      <c r="BE28" s="155">
        <f>Database!BE24*((0.15+(0.25*(Indices!$E$88/Indices!$AO$7))+((0.28*(Indices!$E$89/Indices!$AO$8))+(0.07*(Indices!$E$90/Indices!$AO$9))+(0.03*(Indices!$E$91/Indices!$AO$10))+(0.07*(Indices!$E$92/Indices!$AO$11))+(0.15*(Indices!$E$93/Indices!$AO$12)))))</f>
        <v>2.4563832390498326</v>
      </c>
      <c r="BF28" s="155">
        <f>Database!BF24*(0.15+(0.25*(Indices!$E$88/Indices!$AK$7))+(0.28*(Indices!$E$89/Indices!$AK$8))+(0.07*(Indices!$E$90/Indices!$AK$9))+(0.03*(Indices!$E$91/Indices!$AK$10))+(0.07*(Indices!$E$92/Indices!$AK$11))+(0.15*((Indices!$E$93/Indices!$AK$12))))</f>
        <v>0</v>
      </c>
      <c r="BG28" s="155">
        <f>Database!BG24*(0.15+(0.2*(Indices!$E$129/Indices!$AE$48)+(0.15*Indices!$E$130/Indices!$AE$49)+(0.2*Indices!$E$131/Indices!$AE$50)+(0.1*Indices!$E$134/Indices!$AE$53)+(0.2*Indices!$E$135/Indices!$AE$54)))</f>
        <v>1.2609464992168218</v>
      </c>
      <c r="BH28" s="155">
        <f>Database!BH24*(0.15+(0.2*(Indices!$E$129/Indices!$AE$48)+(0.15*Indices!$E$130/Indices!$AE$49)+(0.2*Indices!$E$131/Indices!$AE$50)+(0.1*Indices!$E$134/Indices!$AE$53)+(0.2*Indices!$E$135/Indices!$AE$54)))</f>
        <v>1.2609464992168218</v>
      </c>
      <c r="BI28" s="155">
        <f>Database!BI24*(0.15+(0.25*(Indices!$E$88/Indices!$CB$15))+(0.28*(Indices!$E$89/Indices!$CB$16))+(0.07*(Indices!$E$90/Indices!$CB$17))+(0.03*(Indices!$E$91/Indices!$CB$18))+(0.07*(Indices!$E$92/Indices!$CB$19))+(0.15*((Indices!$E$93/Indices!$CB$20))))</f>
        <v>0</v>
      </c>
      <c r="BJ28" s="155">
        <f>Database!BJ24*(0.15+(0.2*(Indices!$E$129/Indices!$AE$48)+(0.15*Indices!$E$130/Indices!$AE$49)+(0.2*Indices!$E$131/Indices!$AE$50)+(0.1*Indices!$E$134/Indices!$AE$53)+(0.2*Indices!$E$135/Indices!$AE$54)))</f>
        <v>1.2609464992168218</v>
      </c>
      <c r="BK28" s="155">
        <f>Database!BK24*(0.15+(0.2*(Indices!$E$129/Indices!$AE$48)+(0.15*Indices!$E$130/Indices!$AE$49)+(0.2*Indices!$E$131/Indices!$AE$50)+(0.1*Indices!$E$134/Indices!$AE$53)+(0.2*Indices!$E$135/Indices!$AE$54)))</f>
        <v>1.2609464992168218</v>
      </c>
      <c r="BL28" s="155">
        <f>Database!BL24*(0.15+(0.25*(Indices!$E$88/Indices!$CB$15))+(0.28*(Indices!$E$89/Indices!$CB$16))+(0.07*(Indices!$E$90/Indices!$CB$17))+(0.03*(Indices!$E$91/Indices!$CB$18))+(0.07*(Indices!$E$92/Indices!$CB$19))+(0.15*((Indices!$E$93/Indices!$CB$20))))</f>
        <v>0</v>
      </c>
      <c r="BM28" s="155">
        <f>Database!BM24*(0.15+(0.25*(Indices!$E$88/Indices!$BL$7))+(0.28*(Indices!$E$89/Indices!$BL$8))+(0.07*(Indices!$E$90/Indices!$BL$9))+(0.03*(Indices!$E$91/Indices!$BL$10))+(0.07*(Indices!$E$92/Indices!$BL$11))+(0.15*((Indices!$E$93/Indices!$BL$12))))</f>
        <v>0</v>
      </c>
      <c r="BN28" s="155">
        <f>Database!BN24*(0.15+(0.25*(Indices!$E$88/Indices!$BL$7))+(0.28*(Indices!$E$89/Indices!$BL$8))+(0.07*(Indices!$E$90/Indices!$BL$9))+(0.03*(Indices!$E$91/Indices!$BL$10))+(0.07*(Indices!$E$92/Indices!$BL$11))+(0.15*((Indices!$E$93/Indices!$BL$12))))</f>
        <v>0</v>
      </c>
      <c r="BO28" s="155">
        <f>Database!BO24*(0.15+(0.25*(Indices!$E$88/Indices!$BL$7))+(0.28*(Indices!$E$89/Indices!$BL$8))+(0.07*(Indices!$E$90/Indices!$BL$9))+(0.03*(Indices!$E$91/Indices!$BL$10))+(0.07*(Indices!$E$92/Indices!$BL$11))+(0.15*((Indices!$E$93/Indices!$BL$12))))</f>
        <v>0</v>
      </c>
      <c r="BP28" s="155">
        <f>Database!BP24*(0.15+(0.25*(Indices!$E$88/Indices!$BL$7))+(0.28*(Indices!$E$89/Indices!$BL$8))+(0.07*(Indices!$E$90/Indices!$BL$9))+(0.03*(Indices!$E$91/Indices!$BL$10))+(0.07*(Indices!$E$92/Indices!$BL$11))+(0.15*((Indices!$E$93/Indices!$BL$12))))</f>
        <v>0</v>
      </c>
      <c r="BQ28" s="155">
        <f>Database!BQ24*(0.15+(0.2*(Indices!$E$129/Indices!$AE$48)+(0.15*Indices!$E$130/Indices!$AE$49)+(0.2*Indices!$E$131/Indices!$AE$50)+(0.1*Indices!$E$134/Indices!$AE$53)+(0.2*Indices!$E$135/Indices!$AE$54)))</f>
        <v>2.98645223498721</v>
      </c>
    </row>
    <row r="29" spans="2:69" ht="16.5" customHeight="1">
      <c r="B29" s="152" t="s">
        <v>272</v>
      </c>
      <c r="C29" s="252" t="s">
        <v>273</v>
      </c>
      <c r="D29" s="145" t="s">
        <v>259</v>
      </c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T29" s="155">
        <f>Database!AT25*((0.15+(0.25*(Indices!$E$88/Indices!$BT$7))+((0.28*(Indices!$E$89/Indices!$BT$8))+(0.07*(Indices!$E$90/Indices!$BT$9))+(0.03*(Indices!$E$91/Indices!$BT$10))+(0.07*(Indices!$E$92/Indices!$BT$11))+(0.15*(Indices!$E$93/Indices!$BT$12)))))</f>
        <v>0</v>
      </c>
      <c r="AU29" s="155">
        <f>Database!AU25*((0.15+(0.25*(Indices!$E$88/Indices!$BT$7))+((0.28*(Indices!$E$89/Indices!$BT$8))+(0.07*(Indices!$E$90/Indices!$BT$9))+(0.03*(Indices!$E$91/Indices!$BT$10))+(0.07*(Indices!$E$92/Indices!$BT$11))+(0.15*(Indices!$E$93/Indices!$BT$12)))))</f>
        <v>0</v>
      </c>
      <c r="AV29" s="155">
        <f>Database!AV25*((0.15+(0.25*(Indices!$E$88/Indices!$CB$7))+((0.28*(Indices!$E$89/Indices!$CB$8))+(0.07*(Indices!$E$90/Indices!$CB$9))+(0.03*(Indices!$E$91/Indices!$CB$10))+(0.07*(Indices!$E$92/Indices!$CB$11))+(0.15*(Indices!$E$93/Indices!$CB$12)))))</f>
        <v>0</v>
      </c>
      <c r="AW29" s="155">
        <f>Database!AW25*(0.15+(0.25*(Indices!$E$88/Indices!$AI$7))+(0.28*(Indices!$E$89/Indices!$AI$8))+(0.07*(Indices!$E$90/Indices!$AI$9))+(0.03*(Indices!$E$91/Indices!$AI$10))+(0.07*(Indices!$E$92/Indices!$AI$11))+(0.15*((Indices!$E$93/Indices!$AI$12))))</f>
        <v>0</v>
      </c>
      <c r="AX29" s="155">
        <f>Database!AX25*(0.15+(0.25*(Indices!$E$88/Indices!$BU$7))+(0.28*(Indices!$E$89/Indices!$BU$8))+(0.07*(Indices!$E$90/Indices!$BU$9))+(0.03*(Indices!$E$91/Indices!$BU$10))+(0.07*(Indices!$E$92/Indices!$BU$11))+(0.15*((Indices!$E$93/Indices!$BU$12))))</f>
        <v>0</v>
      </c>
      <c r="AY29" s="155">
        <f>Database!AY25*(0.15+(0.25*(Indices!$E$88/Indices!$BU$7))+(0.28*(Indices!$E$89/Indices!$BU$8))+(0.07*(Indices!$E$90/Indices!$BU$9))+(0.03*(Indices!$E$91/Indices!$BU$10))+(0.07*(Indices!$E$92/Indices!$BU$11))+(0.15*((Indices!$E$93/Indices!$BU$12))))</f>
        <v>0</v>
      </c>
      <c r="AZ29" s="155">
        <f>Database!AZ25*(0.15+(0.25*(Indices!$E$88/Indices!$AI$7))+(0.28*(Indices!$E$89/Indices!$AI$8))+(0.07*(Indices!$E$90/Indices!$AI$9))+(0.03*(Indices!$E$91/Indices!$AI$10))+(0.07*(Indices!$E$92/Indices!$AI$11))+(0.15*((Indices!$E$93/Indices!$AI$12))))</f>
        <v>0</v>
      </c>
      <c r="BA29" s="155">
        <f>Database!BA25*(0.15+(0.25*(Indices!$E$88/Indices!$AE$7))+(0.28*(Indices!$E$89/Indices!$AE$8))+(0.07*(Indices!$E$90/Indices!$AE$9))+(0.03*(Indices!$E$91/Indices!$AE$10))+(0.07*(Indices!$E$92/Indices!$AE$11))+(0.15*((Indices!$E$93/Indices!$AE$12))))</f>
        <v>0</v>
      </c>
      <c r="BB29" s="155">
        <f>Database!BB25*(0.15+(0.25*(Indices!$E$88/Indices!$AE$7))+(0.28*(Indices!$E$89/Indices!$AE$8))+(0.07*(Indices!$E$90/Indices!$AE$9))+(0.03*(Indices!$E$91/Indices!$AE$10))+(0.07*(Indices!$E$92/Indices!$AE$11))+(0.15*((Indices!$E$93/Indices!$AE$12))))</f>
        <v>0</v>
      </c>
      <c r="BC29" s="155">
        <f>Database!BC25*(0.15+(0.25*(Indices!$E$88/Indices!$AE$7))+(0.28*(Indices!$E$89/Indices!$AE$8))+(0.07*(Indices!$E$90/Indices!$AE$9))+(0.03*(Indices!$E$91/Indices!$AE$10))+(0.07*(Indices!$E$92/Indices!$AE$11))+(0.15*((Indices!$E$93/Indices!$AE$12))))</f>
        <v>0</v>
      </c>
      <c r="BD29" s="155">
        <f>Database!BD25*(0.15+(0.25*(Indices!$E$88/Indices!$BX$7))+(0.28*(Indices!$E$89/Indices!$BX$8))+(0.07*(Indices!$E$90/Indices!$BX$9))+(0.03*(Indices!$E$91/Indices!$BX$10))+(0.07*(Indices!$E$92/Indices!$BX$11))+(0.15*((Indices!$E$93/Indices!$BX$12))))</f>
        <v>0</v>
      </c>
      <c r="BE29" s="155">
        <f>Database!BE25*((0.15+(0.25*(Indices!$E$88/Indices!$AO$7))+((0.28*(Indices!$E$89/Indices!$AO$8))+(0.07*(Indices!$E$90/Indices!$AO$9))+(0.03*(Indices!$E$91/Indices!$AO$10))+(0.07*(Indices!$E$92/Indices!$AO$11))+(0.15*(Indices!$E$93/Indices!$AO$12)))))</f>
        <v>0</v>
      </c>
      <c r="BF29" s="155">
        <f>Database!BF25*(0.15+(0.25*(Indices!$E$88/Indices!$AK$7))+(0.28*(Indices!$E$89/Indices!$AK$8))+(0.07*(Indices!$E$90/Indices!$AK$9))+(0.03*(Indices!$E$91/Indices!$AK$10))+(0.07*(Indices!$E$92/Indices!$AK$11))+(0.15*((Indices!$E$93/Indices!$AK$12))))</f>
        <v>0</v>
      </c>
      <c r="BG29" s="155">
        <f>Database!BG25*(0.15+(0.25*(Indices!$E$88/Indices!$CB$15))+(0.28*(Indices!$E$89/Indices!$CB$16))+(0.07*(Indices!$E$90/Indices!$CB$17))+(0.03*(Indices!$E$91/Indices!$CB$18))+(0.07*(Indices!$E$92/Indices!$CB$19))+(0.15*((Indices!$E$93/Indices!$CB$20))))</f>
        <v>0</v>
      </c>
      <c r="BH29" s="155">
        <f>Database!BH25*(0.15+(0.25*(Indices!$E$88/Indices!$CB$15))+(0.28*(Indices!$E$89/Indices!$CB$16))+(0.07*(Indices!$E$90/Indices!$CB$17))+(0.03*(Indices!$E$91/Indices!$CB$18))+(0.07*(Indices!$E$92/Indices!$CB$19))+(0.15*((Indices!$E$93/Indices!$CB$20))))</f>
        <v>0</v>
      </c>
      <c r="BI29" s="155">
        <f>Database!BI25*(0.15+(0.25*(Indices!$E$88/Indices!$CB$15))+(0.28*(Indices!$E$89/Indices!$CB$16))+(0.07*(Indices!$E$90/Indices!$CB$17))+(0.03*(Indices!$E$91/Indices!$CB$18))+(0.07*(Indices!$E$92/Indices!$CB$19))+(0.15*((Indices!$E$93/Indices!$CB$20))))</f>
        <v>0</v>
      </c>
      <c r="BJ29" s="155">
        <f>Database!BJ25*(0.15+(0.25*(Indices!$E$88/Indices!$CB$15))+(0.28*(Indices!$E$89/Indices!$CB$16))+(0.07*(Indices!$E$90/Indices!$CB$17))+(0.03*(Indices!$E$91/Indices!$CB$18))+(0.07*(Indices!$E$92/Indices!$CB$19))+(0.15*((Indices!$E$93/Indices!$CB$20))))</f>
        <v>0</v>
      </c>
      <c r="BK29" s="155">
        <f>Database!BK25*(0.15+(0.25*(Indices!$E$88/Indices!$CB$15))+(0.28*(Indices!$E$89/Indices!$CB$16))+(0.07*(Indices!$E$90/Indices!$CB$17))+(0.03*(Indices!$E$91/Indices!$CB$18))+(0.07*(Indices!$E$92/Indices!$CB$19))+(0.15*((Indices!$E$93/Indices!$CB$20))))</f>
        <v>0</v>
      </c>
      <c r="BL29" s="155">
        <f>Database!BL25*(0.15+(0.25*(Indices!$E$88/Indices!$CB$15))+(0.28*(Indices!$E$89/Indices!$CB$16))+(0.07*(Indices!$E$90/Indices!$CB$17))+(0.03*(Indices!$E$91/Indices!$CB$18))+(0.07*(Indices!$E$92/Indices!$CB$19))+(0.15*((Indices!$E$93/Indices!$CB$20))))</f>
        <v>0</v>
      </c>
      <c r="BM29" s="155">
        <f>Database!BM25*(0.15+(0.25*(Indices!$E$88/Indices!$BL$7))+(0.28*(Indices!$E$89/Indices!$BL$8))+(0.07*(Indices!$E$90/Indices!$BL$9))+(0.03*(Indices!$E$91/Indices!$BL$10))+(0.07*(Indices!$E$92/Indices!$BL$11))+(0.15*((Indices!$E$93/Indices!$BL$12))))</f>
        <v>0</v>
      </c>
      <c r="BN29" s="155">
        <f>Database!BN25*(0.15+(0.25*(Indices!$E$88/Indices!$BL$7))+(0.28*(Indices!$E$89/Indices!$BL$8))+(0.07*(Indices!$E$90/Indices!$BL$9))+(0.03*(Indices!$E$91/Indices!$BL$10))+(0.07*(Indices!$E$92/Indices!$BL$11))+(0.15*((Indices!$E$93/Indices!$BL$12))))</f>
        <v>0</v>
      </c>
      <c r="BO29" s="155">
        <f>Database!BO25*(0.15+(0.25*(Indices!$E$88/Indices!$BL$7))+(0.28*(Indices!$E$89/Indices!$BL$8))+(0.07*(Indices!$E$90/Indices!$BL$9))+(0.03*(Indices!$E$91/Indices!$BL$10))+(0.07*(Indices!$E$92/Indices!$BL$11))+(0.15*((Indices!$E$93/Indices!$BL$12))))</f>
        <v>0</v>
      </c>
      <c r="BP29" s="155">
        <f>Database!BP25*(0.15+(0.25*(Indices!$E$88/Indices!$BL$7))+(0.28*(Indices!$E$89/Indices!$BL$8))+(0.07*(Indices!$E$90/Indices!$BL$9))+(0.03*(Indices!$E$91/Indices!$BL$10))+(0.07*(Indices!$E$92/Indices!$BL$11))+(0.15*((Indices!$E$93/Indices!$BL$12))))</f>
        <v>0</v>
      </c>
      <c r="BQ29" s="155">
        <f>Database!BQ25*(0.15+(0.25*(Indices!$E$88/Indices!$AS$7))+(0.28*(Indices!$E$89/Indices!$AS$8))+(0.07*(Indices!$E$90/Indices!$AS$9))+(0.03*(Indices!$E$91/Indices!$AS$10))+(0.07*(Indices!$E$92/Indices!$AS$11))+(0.15*((Indices!$E$93/Indices!$AS$12))))</f>
        <v>0</v>
      </c>
    </row>
    <row r="30" spans="3:30" ht="15">
      <c r="C30" s="154"/>
      <c r="D30" s="150"/>
      <c r="E30" s="155"/>
      <c r="F30" s="155"/>
      <c r="G30" s="155"/>
      <c r="H30" s="176"/>
      <c r="I30" s="155"/>
      <c r="J30" s="175"/>
      <c r="K30" s="175"/>
      <c r="AD30" s="155"/>
    </row>
    <row r="31" spans="2:109" ht="15">
      <c r="B31" s="142">
        <v>3</v>
      </c>
      <c r="C31" s="250" t="s">
        <v>68</v>
      </c>
      <c r="D31" s="142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</row>
    <row r="32" spans="2:30" ht="15">
      <c r="B32" s="152" t="s">
        <v>257</v>
      </c>
      <c r="C32" s="252" t="s">
        <v>274</v>
      </c>
      <c r="D32" s="145" t="s">
        <v>259</v>
      </c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</row>
    <row r="33" spans="2:30" ht="15">
      <c r="B33" s="152" t="s">
        <v>260</v>
      </c>
      <c r="C33" s="252" t="s">
        <v>275</v>
      </c>
      <c r="D33" s="145" t="s">
        <v>259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</row>
    <row r="34" spans="2:30" ht="15">
      <c r="B34" s="152" t="s">
        <v>262</v>
      </c>
      <c r="C34" s="252" t="s">
        <v>276</v>
      </c>
      <c r="D34" s="145" t="s">
        <v>259</v>
      </c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</row>
    <row r="35" spans="2:30" ht="15">
      <c r="B35" s="152" t="s">
        <v>264</v>
      </c>
      <c r="C35" s="252" t="s">
        <v>277</v>
      </c>
      <c r="D35" s="145" t="s">
        <v>259</v>
      </c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</row>
    <row r="36" spans="2:30" ht="15">
      <c r="B36" s="152" t="s">
        <v>270</v>
      </c>
      <c r="C36" s="252" t="s">
        <v>278</v>
      </c>
      <c r="D36" s="145" t="s">
        <v>259</v>
      </c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</row>
    <row r="37" spans="2:30" ht="15">
      <c r="B37" s="152" t="s">
        <v>272</v>
      </c>
      <c r="C37" s="252" t="s">
        <v>279</v>
      </c>
      <c r="D37" s="145" t="s">
        <v>259</v>
      </c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</row>
    <row r="38" spans="5:30" ht="15">
      <c r="E38" s="155"/>
      <c r="F38" s="155"/>
      <c r="G38" s="155"/>
      <c r="H38" s="176"/>
      <c r="I38" s="155"/>
      <c r="J38" s="175"/>
      <c r="K38" s="175"/>
      <c r="AD38" s="155"/>
    </row>
    <row r="39" spans="2:109" ht="15">
      <c r="B39" s="142">
        <v>4</v>
      </c>
      <c r="C39" s="250" t="s">
        <v>280</v>
      </c>
      <c r="D39" s="142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</row>
    <row r="40" spans="2:30" ht="15">
      <c r="B40" s="152" t="s">
        <v>257</v>
      </c>
      <c r="C40" s="251" t="s">
        <v>281</v>
      </c>
      <c r="D40" s="145" t="s">
        <v>259</v>
      </c>
      <c r="E40" s="155">
        <f>Database!E36*(0.15+(0.15*(Indices!$E$104/Indices!$AV$23))+(0.23*(Indices!$E$105/Indices!$AV$24))+(0.11*(Indices!$E$106/Indices!$AV$25))+(0.16*(Indices!$E$107/Indices!$AV$26))+(0.2*(Indices!$E$108/Indices!$AV$27)))</f>
        <v>0</v>
      </c>
      <c r="F40" s="155">
        <f>Database!F36*(0.15+(0.15*(Indices!$E$104/Indices!$BD$23))+(0.23*(Indices!$E$105/Indices!$BD$24))+(0.11*(Indices!$E$106/Indices!$BD$25))+(0.16*(Indices!$E$107/Indices!$BD$26))+(0.2*(Indices!$E$108/Indices!$BD$27)))</f>
        <v>0</v>
      </c>
      <c r="G40" s="155">
        <f>Database!G36*(0.15+(0.15*(Indices!$E$104/Indices!$AV$23))+(0.23*(Indices!$E$105/Indices!$AV$24))+(0.11*(Indices!$E$106/Indices!$AV$25))+(0.16*(Indices!$E$107/Indices!$AV$26))+(0.2*(Indices!$E$108/Indices!$AV$27)))</f>
        <v>0</v>
      </c>
      <c r="H40" s="155">
        <f>Database!H36*(0.15+(0.15*(Indices!$E$104/Indices!$BA$23))+(0.23*(Indices!$E$105/Indices!$BA$24))+(0.11*(Indices!$E$106/Indices!$BA$25))+(0.16*(Indices!$E$107/Indices!$BA$26))+(0.2*(Indices!$E$108/Indices!$BA$27)))</f>
        <v>41.12130845113484</v>
      </c>
      <c r="I40" s="155">
        <f>Database!I36*(0.15+(0.15*(Indices!$E$104/Indices!$BD$23))+(0.23*(Indices!$E$105/Indices!$BD$24))+(0.11*(Indices!$E$106/Indices!$BD$25))+(0.16*(Indices!$E$107/Indices!$BD$26))+(0.2*(Indices!$E$108/Indices!$BD$27)))</f>
        <v>0</v>
      </c>
      <c r="J40" s="155">
        <f>Database!J36*(0.15+(0.15*(Indices!$E$104/Indices!$AV$23))+(0.23*(Indices!$E$105/Indices!$AV$24))+(0.11*(Indices!$E$106/Indices!$AV$25))+(0.16*(Indices!$E$107/Indices!$AV$26))+(0.2*(Indices!$E$108/Indices!$AV$27)))</f>
        <v>0</v>
      </c>
      <c r="K40" s="155">
        <f>Database!K36*(0.15+(0.15*(Indices!$E$104/Indices!$AS$23))+(0.23*(Indices!$E$105/Indices!$AS$24))+(0.11*(Indices!$E$106/Indices!$AS$25))+(0.16*(Indices!$E$107/Indices!$AS$26))+(0.2*(Indices!$E$108/Indices!$AS$27)))</f>
        <v>53.57278184027203</v>
      </c>
      <c r="L40" s="155">
        <f>Database!L36*(0.15+(0.15*(Indices!$E$104/Indices!$E$23))+(0.23*(Indices!$E$105/Indices!$E$24))+(0.11*(Indices!$E$106/Indices!$E$25))+(0.16*(Indices!$E$107/Indices!$E$26))+(0.2*(Indices!$E$108/Indices!$E$27)))</f>
        <v>0</v>
      </c>
      <c r="M40" s="155">
        <f>Database!M36*(0.15+(0.15*(Indices!$E$104/Indices!$AS$23))+(0.23*(Indices!$E$105/Indices!$AS$24))+(0.11*(Indices!$E$106/Indices!$AS$25))+(0.16*(Indices!$E$107/Indices!$AS$26))+(0.2*(Indices!$E$108/Indices!$AS$27)))</f>
        <v>41.82719281319606</v>
      </c>
      <c r="N40" s="155">
        <f>Database!N36*(0.15+(0.15*(Indices!$E$104/Indices!$X$23))+(0.23*(Indices!$E$105/Indices!$X$24))+(0.11*(Indices!$E$106/Indices!$X$25))+(0.16*(Indices!$E$107/Indices!$X$26))+(0.2*(Indices!$E$108/Indices!$X$27)))</f>
        <v>48.556513056750845</v>
      </c>
      <c r="O40" s="155">
        <f>Database!O36*(0.15+(0.15*(Indices!$E$104/Indices!$AE$23))+(0.23*(Indices!$E$105/Indices!$AE$24))+(0.11*(Indices!$E$106/Indices!$AE$25))+(0.16*(Indices!$E$107/Indices!$AE$26))+(0.2*(Indices!$E$108/Indices!$AE$27)))</f>
        <v>42.9800666431835</v>
      </c>
      <c r="P40" s="155">
        <f>Database!P36*(0.15+(0.15*(Indices!$E$104/Indices!$X$23))+(0.23*(Indices!$E$105/Indices!$X$24))+(0.11*(Indices!$E$106/Indices!$X$25))+(0.16*(Indices!$E$107/Indices!$X$26))+(0.2*(Indices!$E$108/Indices!$X$27)))</f>
        <v>0</v>
      </c>
      <c r="Q40" s="155">
        <f>Database!Q36*(0.15+(0.15*(Indices!$E$104/Indices!$AM$23))+(0.23*(Indices!$E$105/Indices!$AM$24))+(0.11*(Indices!$E$106/Indices!$AM$25))+(0.16*(Indices!$E$107/Indices!$AM$26))+(0.2*(Indices!$E$108/Indices!$AM$27)))</f>
        <v>0</v>
      </c>
      <c r="R40" s="155">
        <f>Database!R36*(0.15+(0.15*(Indices!$E$104/Indices!$AK$23))+(0.23*(Indices!$E$105/Indices!$AK$24))+(0.11*(Indices!$E$106/Indices!$AK$25))+(0.16*(Indices!$E$107/Indices!$AK$26))+(0.2*(Indices!$E$108/Indices!$AK$27)))</f>
        <v>0</v>
      </c>
      <c r="S40" s="155">
        <f>Database!S36*(0.15+(0.15*(Indices!$E$104/Indices!$AK$23))+(0.23*(Indices!$E$105/Indices!$AK$24))+(0.11*(Indices!$E$106/Indices!$AK$25))+(0.16*(Indices!$E$107/Indices!$AK$26))+(0.2*(Indices!$E$108/Indices!$AK$27)))</f>
        <v>0</v>
      </c>
      <c r="T40" s="155">
        <f>Database!T36*(0.15+(0.15*(Indices!$E$104/Indices!$AK$23))+(0.23*(Indices!$E$105/Indices!$AK$24))+(0.11*(Indices!$E$106/Indices!$AK$25))+(0.16*(Indices!$E$107/Indices!$AK$26))+(0.2*(Indices!$E$108/Indices!$AK$27)))</f>
        <v>52.75557316846675</v>
      </c>
      <c r="U40" s="155">
        <f>Database!U36*(0.15+(0.15*(Indices!$E$104/Indices!$AJ$23))+(0.23*(Indices!$E$105/Indices!$AJ$24))+(0.11*(Indices!$E$106/Indices!$AJ$25))+(0.16*(Indices!$E$107/Indices!$AJ$26))+(0.2*(Indices!$E$108/Indices!$AJ$27)))</f>
        <v>54.579939258695276</v>
      </c>
      <c r="V40" s="155">
        <f>Database!V36*(0.15+(0.15*(Indices!$E$104/Indices!$X$23))+(0.23*(Indices!$E$105/Indices!$X$24))+(0.11*(Indices!$E$106/Indices!$X$25))+(0.16*(Indices!$E$107/Indices!$X$26))+(0.2*(Indices!$E$108/Indices!$X$27)))</f>
        <v>0</v>
      </c>
      <c r="W40" s="155">
        <f>Database!W36*(0.15+(0.15*(Indices!$E$104/Indices!$X$23))+(0.23*(Indices!$E$105/Indices!$X$24))+(0.11*(Indices!$E$106/Indices!$X$25))+(0.16*(Indices!$E$107/Indices!$X$26))+(0.2*(Indices!$E$108/Indices!$X$27)))</f>
        <v>0</v>
      </c>
      <c r="X40" s="155">
        <f>Database!X36*(0.15+(0.15*(Indices!$E$104/Indices!$AS$23))+(0.23*(Indices!$E$105/Indices!$AS$24))+(0.11*(Indices!$E$106/Indices!$AS$25))+(0.16*(Indices!$E$107/Indices!$AS$26))+(0.2*(Indices!$E$108/Indices!$AS$27)))</f>
        <v>0</v>
      </c>
      <c r="Y40" s="155">
        <f>Database!Y36*(0.15+(0.15*(Indices!$E$104/Indices!$BV$23))+(0.23*(Indices!$E$105/Indices!$BV$24))+(0.11*(Indices!$E$106/Indices!$BV$25))+(0.16*(Indices!$E$107/Indices!$BV$26))+(0.2*(Indices!$E$108/Indices!$BV$27)))</f>
        <v>0</v>
      </c>
      <c r="Z40" s="155">
        <f>Database!Z36*(0.15+(0.15*(Indices!$E$104/Indices!$CA$23))+(0.23*(Indices!$E$105/Indices!$CA$24))+(0.11*(Indices!$E$106/Indices!$CA$25))+(0.16*(Indices!$E$107/Indices!$CA$26))+(0.2*(Indices!$E$108/Indices!$CA$27)))</f>
        <v>0</v>
      </c>
      <c r="AA40" s="155">
        <f>Database!AA36*(0.15+(0.15*(Indices!$E$104/Indices!$CK$23))+(0.23*(Indices!$E$105/Indices!$CK$24))+(0.11*(Indices!$E$106/Indices!$CK$25))+(0.16*(Indices!$E$107/Indices!$CK$26))+(0.2*(Indices!$E$108/Indices!$CK$27)))</f>
        <v>0</v>
      </c>
      <c r="AB40" s="155">
        <f>Database!AB36*(0.15+(0.15*(Indices!$E$104/Indices!$BV$23))+(0.23*(Indices!$E$105/Indices!$BV$24))+(0.11*(Indices!$E$106/Indices!$BV$25))+(0.16*(Indices!$E$107/Indices!$BV$26))+(0.2*(Indices!$E$108/Indices!$BV$27)))</f>
        <v>40.63081822886119</v>
      </c>
      <c r="AC40" s="155">
        <f>Database!AC36*(0.15+(0.15*(Indices!$E$104/Indices!$BV$23))+(0.23*(Indices!$E$105/Indices!$BV$24))+(0.11*(Indices!$E$106/Indices!$BV$25))+(0.16*(Indices!$E$107/Indices!$BV$26))+(0.2*(Indices!$E$108/Indices!$BV$27)))</f>
        <v>38.025596960588224</v>
      </c>
      <c r="AD40" s="155">
        <f>Database!AD36*(0.15+(0.15*(Indices!$E$104/Indices!$AV$23))+(0.23*(Indices!$E$105/Indices!$AV$24))+(0.11*(Indices!$E$106/Indices!$AV$25))+(0.16*(Indices!$E$107/Indices!$AV$26))+(0.2*(Indices!$E$108/Indices!$AV$27)))</f>
        <v>48.34852781880008</v>
      </c>
    </row>
    <row r="41" spans="2:30" ht="15">
      <c r="B41" s="152" t="s">
        <v>260</v>
      </c>
      <c r="C41" s="251" t="s">
        <v>282</v>
      </c>
      <c r="D41" s="145" t="s">
        <v>259</v>
      </c>
      <c r="E41" s="155">
        <f>Database!E37*(0.15+(0.15*(Indices!$E$104/Indices!$AV$23))+(0.23*(Indices!$E$105/Indices!$AV$24))+(0.11*(Indices!$E$106/Indices!$AV$25))+(0.16*(Indices!$E$107/Indices!$AV$26))+(0.2*(Indices!$E$108/Indices!$AV$27)))</f>
        <v>42.154734677566275</v>
      </c>
      <c r="F41" s="155">
        <f>Database!F37*(0.15+(0.15*(Indices!$E$104/Indices!$BD$23))+(0.23*(Indices!$E$105/Indices!$BD$24))+(0.11*(Indices!$E$106/Indices!$BD$25))+(0.16*(Indices!$E$107/Indices!$BD$26))+(0.2*(Indices!$E$108/Indices!$BD$27)))</f>
        <v>41.216779244475624</v>
      </c>
      <c r="G41" s="155">
        <f>Database!G37*(0.15+(0.15*(Indices!$E$104/Indices!$AV$23))+(0.23*(Indices!$E$105/Indices!$AV$24))+(0.11*(Indices!$E$106/Indices!$AV$25))+(0.16*(Indices!$E$107/Indices!$AV$26))+(0.2*(Indices!$E$108/Indices!$AV$27)))</f>
        <v>39.34050491981695</v>
      </c>
      <c r="H41" s="155">
        <f>Database!H37*(0.15+(0.15*(Indices!$E$104/Indices!$BA$23))+(0.23*(Indices!$E$105/Indices!$BA$24))+(0.11*(Indices!$E$106/Indices!$BA$25))+(0.16*(Indices!$E$107/Indices!$BA$26))+(0.2*(Indices!$E$108/Indices!$BA$27)))</f>
        <v>32.39860630074407</v>
      </c>
      <c r="I41" s="155">
        <f>Database!I37*(0.15+(0.15*(Indices!$E$104/Indices!$BD$23))+(0.23*(Indices!$E$105/Indices!$BD$24))+(0.11*(Indices!$E$106/Indices!$BD$25))+(0.16*(Indices!$E$107/Indices!$BD$26))+(0.2*(Indices!$E$108/Indices!$BD$27)))</f>
        <v>30.000295284781675</v>
      </c>
      <c r="J41" s="155">
        <f>Database!J37*(0.15+(0.15*(Indices!$E$104/Indices!$AV$23))+(0.23*(Indices!$E$105/Indices!$AV$24))+(0.11*(Indices!$E$106/Indices!$AV$25))+(0.16*(Indices!$E$107/Indices!$AV$26))+(0.2*(Indices!$E$108/Indices!$AV$27)))</f>
        <v>40.11611790647877</v>
      </c>
      <c r="K41" s="155">
        <f>Database!K37*(0.15+(0.15*(Indices!$E$104/Indices!$AS$23))+(0.23*(Indices!$E$105/Indices!$AS$24))+(0.11*(Indices!$E$106/Indices!$AS$25))+(0.16*(Indices!$E$107/Indices!$AS$26))+(0.2*(Indices!$E$108/Indices!$AS$27)))</f>
        <v>61.454662364942365</v>
      </c>
      <c r="L41" s="155">
        <f>Database!L37*(0.15+(0.15*(Indices!$E$104/Indices!$E$23))+(0.23*(Indices!$E$105/Indices!$E$24))+(0.11*(Indices!$E$106/Indices!$E$25))+(0.16*(Indices!$E$107/Indices!$E$26))+(0.2*(Indices!$E$108/Indices!$E$27)))</f>
        <v>51.861200837853794</v>
      </c>
      <c r="M41" s="155">
        <f>Database!M37*(0.15+(0.15*(Indices!$E$104/Indices!$AS$23))+(0.23*(Indices!$E$105/Indices!$AS$24))+(0.11*(Indices!$E$106/Indices!$AS$25))+(0.16*(Indices!$E$107/Indices!$AS$26))+(0.2*(Indices!$E$108/Indices!$AS$27)))</f>
        <v>37.25347491083715</v>
      </c>
      <c r="N41" s="155">
        <f>Database!N37*(0.15+(0.15*(Indices!$E$104/Indices!$X$23))+(0.23*(Indices!$E$105/Indices!$X$24))+(0.11*(Indices!$E$106/Indices!$X$25))+(0.16*(Indices!$E$107/Indices!$X$26))+(0.2*(Indices!$E$108/Indices!$X$27)))</f>
        <v>45.20777323297818</v>
      </c>
      <c r="O41" s="155">
        <f>Database!O37*(0.15+(0.15*(Indices!$E$104/Indices!$AE$23))+(0.23*(Indices!$E$105/Indices!$AE$24))+(0.11*(Indices!$E$106/Indices!$AE$25))+(0.16*(Indices!$E$107/Indices!$AE$26))+(0.2*(Indices!$E$108/Indices!$AE$27)))</f>
        <v>39.377120390275394</v>
      </c>
      <c r="P41" s="155">
        <f>Database!P37*(0.15+(0.15*(Indices!$E$104/Indices!$X$23))+(0.23*(Indices!$E$105/Indices!$X$24))+(0.11*(Indices!$E$106/Indices!$X$25))+(0.16*(Indices!$E$107/Indices!$X$26))+(0.2*(Indices!$E$108/Indices!$X$27)))</f>
        <v>48.3032549188917</v>
      </c>
      <c r="Q41" s="155">
        <f>Database!Q37*(0.15+(0.15*(Indices!$E$104/Indices!$AM$23))+(0.23*(Indices!$E$105/Indices!$AM$24))+(0.11*(Indices!$E$106/Indices!$AM$25))+(0.16*(Indices!$E$107/Indices!$AM$26))+(0.2*(Indices!$E$108/Indices!$AM$27)))</f>
        <v>45.7301819496223</v>
      </c>
      <c r="R41" s="155">
        <f>Database!R37*(0.15+(0.15*(Indices!$E$104/Indices!$AK$23))+(0.23*(Indices!$E$105/Indices!$AK$24))+(0.11*(Indices!$E$106/Indices!$AK$25))+(0.16*(Indices!$E$107/Indices!$AK$26))+(0.2*(Indices!$E$108/Indices!$AK$27)))</f>
        <v>46.27370631512436</v>
      </c>
      <c r="S41" s="155">
        <f>Database!S37*(0.15+(0.15*(Indices!$E$104/Indices!$AK$23))+(0.23*(Indices!$E$105/Indices!$AK$24))+(0.11*(Indices!$E$106/Indices!$AK$25))+(0.16*(Indices!$E$107/Indices!$AK$26))+(0.2*(Indices!$E$108/Indices!$AK$27)))</f>
        <v>36.52005234888885</v>
      </c>
      <c r="T41" s="155">
        <f>Database!T37*(0.15+(0.15*(Indices!$E$104/Indices!$AK$23))+(0.23*(Indices!$E$105/Indices!$AK$24))+(0.11*(Indices!$E$106/Indices!$AK$25))+(0.16*(Indices!$E$107/Indices!$AK$26))+(0.2*(Indices!$E$108/Indices!$AK$27)))</f>
        <v>44.70441223484146</v>
      </c>
      <c r="U41" s="155">
        <f>Database!U37*(0.15+(0.15*(Indices!$E$104/Indices!$AJ$23))+(0.23*(Indices!$E$105/Indices!$AJ$24))+(0.11*(Indices!$E$106/Indices!$AJ$25))+(0.16*(Indices!$E$107/Indices!$AJ$26))+(0.2*(Indices!$E$108/Indices!$AJ$27)))</f>
        <v>39.885343386817524</v>
      </c>
      <c r="V41" s="155">
        <f>Database!V37*(0.15+(0.15*(Indices!$E$104/Indices!$X$23))+(0.23*(Indices!$E$105/Indices!$X$24))+(0.11*(Indices!$E$106/Indices!$X$25))+(0.16*(Indices!$E$107/Indices!$X$26))+(0.2*(Indices!$E$108/Indices!$X$27)))</f>
        <v>71.50662797142863</v>
      </c>
      <c r="W41" s="155">
        <f>Database!W37*(0.15+(0.15*(Indices!$E$104/Indices!$X$23))+(0.23*(Indices!$E$105/Indices!$X$24))+(0.11*(Indices!$E$106/Indices!$X$25))+(0.16*(Indices!$E$107/Indices!$X$26))+(0.2*(Indices!$E$108/Indices!$X$27)))</f>
        <v>40.751884546460616</v>
      </c>
      <c r="X41" s="155">
        <f>Database!X37*(0.15+(0.15*(Indices!$E$104/Indices!$AS$23))+(0.23*(Indices!$E$105/Indices!$AS$24))+(0.11*(Indices!$E$106/Indices!$AS$25))+(0.16*(Indices!$E$107/Indices!$AS$26))+(0.2*(Indices!$E$108/Indices!$AS$27)))</f>
        <v>52.90595607676354</v>
      </c>
      <c r="Y41" s="155">
        <f>Database!Y37*(0.15+(0.15*(Indices!$E$104/Indices!$BV$23))+(0.23*(Indices!$E$105/Indices!$BV$24))+(0.11*(Indices!$E$106/Indices!$BV$25))+(0.16*(Indices!$E$107/Indices!$BV$26))+(0.2*(Indices!$E$108/Indices!$BV$27)))</f>
        <v>28.295893040303486</v>
      </c>
      <c r="Z41" s="155">
        <f>Database!Z37*(0.15+(0.15*(Indices!$E$104/Indices!$CA$23))+(0.23*(Indices!$E$105/Indices!$CA$24))+(0.11*(Indices!$E$106/Indices!$CA$25))+(0.16*(Indices!$E$107/Indices!$CA$26))+(0.2*(Indices!$E$108/Indices!$CA$27)))</f>
        <v>33.37264565055661</v>
      </c>
      <c r="AA41" s="155">
        <f>Database!AA37*(0.15+(0.15*(Indices!$E$104/Indices!$CK$23))+(0.23*(Indices!$E$105/Indices!$CK$24))+(0.11*(Indices!$E$106/Indices!$CK$25))+(0.16*(Indices!$E$107/Indices!$CK$26))+(0.2*(Indices!$E$108/Indices!$CK$27)))</f>
        <v>31.456887339480343</v>
      </c>
      <c r="AB41" s="155">
        <f>Database!AB37*(0.15+(0.15*(Indices!$E$104/Indices!$BV$23))+(0.23*(Indices!$E$105/Indices!$BV$24))+(0.11*(Indices!$E$106/Indices!$BV$25))+(0.16*(Indices!$E$107/Indices!$BV$26))+(0.2*(Indices!$E$108/Indices!$BV$27)))</f>
        <v>40.63081822886119</v>
      </c>
      <c r="AC41" s="155">
        <f>Database!AC37*(0.15+(0.15*(Indices!$E$104/Indices!$BV$23))+(0.23*(Indices!$E$105/Indices!$BV$24))+(0.11*(Indices!$E$106/Indices!$BV$25))+(0.16*(Indices!$E$107/Indices!$BV$26))+(0.2*(Indices!$E$108/Indices!$BV$27)))</f>
        <v>38.025596960588224</v>
      </c>
      <c r="AD41" s="155">
        <f>Database!AD37*(0.15+(0.15*(Indices!$E$104/Indices!$AV$23))+(0.23*(Indices!$E$105/Indices!$AV$24))+(0.11*(Indices!$E$106/Indices!$AV$25))+(0.16*(Indices!$E$107/Indices!$AV$26))+(0.2*(Indices!$E$108/Indices!$AV$27)))</f>
        <v>43.734085547637605</v>
      </c>
    </row>
    <row r="42" spans="2:30" ht="15">
      <c r="B42" s="152" t="s">
        <v>262</v>
      </c>
      <c r="C42" s="251" t="s">
        <v>283</v>
      </c>
      <c r="D42" s="145" t="s">
        <v>259</v>
      </c>
      <c r="E42" s="155">
        <f>Database!E38*(0.15+(0.15*(Indices!$E$104/Indices!$AV$23))+(0.23*(Indices!$E$105/Indices!$AV$24))+(0.11*(Indices!$E$106/Indices!$AV$25))+(0.16*(Indices!$E$107/Indices!$AV$26))+(0.2*(Indices!$E$108/Indices!$AV$27)))</f>
        <v>6.9130403288682665</v>
      </c>
      <c r="F42" s="155">
        <f>Database!F38*(0.15+(0.15*(Indices!$E$104/Indices!$BD$23))+(0.23*(Indices!$E$105/Indices!$BD$24))+(0.11*(Indices!$E$106/Indices!$BD$25))+(0.16*(Indices!$E$107/Indices!$BD$26))+(0.2*(Indices!$E$108/Indices!$BD$27)))</f>
        <v>8.718720481518018</v>
      </c>
      <c r="G42" s="155">
        <f>Database!G38*(0.15+(0.15*(Indices!$E$104/Indices!$AV$23))+(0.23*(Indices!$E$105/Indices!$AV$24))+(0.11*(Indices!$E$106/Indices!$AV$25))+(0.16*(Indices!$E$107/Indices!$AV$26))+(0.2*(Indices!$E$108/Indices!$AV$27)))</f>
        <v>5.980729647540185</v>
      </c>
      <c r="H42" s="155">
        <f>Database!H38*(0.15+(0.15*(Indices!$E$104/Indices!$BA$23))+(0.23*(Indices!$E$105/Indices!$BA$24))+(0.11*(Indices!$E$106/Indices!$BA$25))+(0.16*(Indices!$E$107/Indices!$BA$26))+(0.2*(Indices!$E$108/Indices!$BA$27)))</f>
        <v>6.105886783293001</v>
      </c>
      <c r="I42" s="155">
        <f>Database!I38*(0.15+(0.15*(Indices!$E$104/Indices!$BD$23))+(0.23*(Indices!$E$105/Indices!$BD$24))+(0.11*(Indices!$E$106/Indices!$BD$25))+(0.16*(Indices!$E$107/Indices!$BD$26))+(0.2*(Indices!$E$108/Indices!$BD$27)))</f>
        <v>5.6539069725345685</v>
      </c>
      <c r="J42" s="155">
        <f>Database!J38*(0.15+(0.15*(Indices!$E$104/Indices!$AV$23))+(0.23*(Indices!$E$105/Indices!$AV$24))+(0.11*(Indices!$E$106/Indices!$AV$25))+(0.16*(Indices!$E$107/Indices!$AV$26))+(0.2*(Indices!$E$108/Indices!$AV$27)))</f>
        <v>9.175302876064544</v>
      </c>
      <c r="K42" s="155">
        <f>Database!K38*(0.15+(0.15*(Indices!$E$104/Indices!$AS$23))+(0.23*(Indices!$E$105/Indices!$AS$24))+(0.11*(Indices!$E$106/Indices!$AS$25))+(0.16*(Indices!$E$107/Indices!$AS$26))+(0.2*(Indices!$E$108/Indices!$AS$27)))</f>
        <v>9.628964025062585</v>
      </c>
      <c r="L42" s="155">
        <f>Database!L38*(0.15+(0.15*(Indices!$E$104/Indices!$E$23))+(0.23*(Indices!$E$105/Indices!$E$24))+(0.11*(Indices!$E$106/Indices!$E$25))+(0.16*(Indices!$E$107/Indices!$E$26))+(0.2*(Indices!$E$108/Indices!$E$27)))</f>
        <v>5.696460293622106</v>
      </c>
      <c r="M42" s="155">
        <f>Database!M38*(0.15+(0.15*(Indices!$E$104/Indices!$AS$23))+(0.23*(Indices!$E$105/Indices!$AS$24))+(0.11*(Indices!$E$106/Indices!$AS$25))+(0.16*(Indices!$E$107/Indices!$AS$26))+(0.2*(Indices!$E$108/Indices!$AS$27)))</f>
        <v>6.860583521796011</v>
      </c>
      <c r="N42" s="155">
        <f>Database!N38*(0.15+(0.15*(Indices!$E$104/Indices!$X$23))+(0.23*(Indices!$E$105/Indices!$X$24))+(0.11*(Indices!$E$106/Indices!$X$25))+(0.16*(Indices!$E$107/Indices!$X$26))+(0.2*(Indices!$E$108/Indices!$X$27)))</f>
        <v>8.379880861973668</v>
      </c>
      <c r="O42" s="155">
        <f>Database!O38*(0.15+(0.15*(Indices!$E$104/Indices!$AE$23))+(0.23*(Indices!$E$105/Indices!$AE$24))+(0.11*(Indices!$E$106/Indices!$AE$25))+(0.16*(Indices!$E$107/Indices!$AE$26))+(0.2*(Indices!$E$108/Indices!$AE$27)))</f>
        <v>6.684932107378292</v>
      </c>
      <c r="P42" s="155">
        <f>Database!P38*(0.15+(0.15*(Indices!$E$104/Indices!$X$23))+(0.23*(Indices!$E$105/Indices!$X$24))+(0.11*(Indices!$E$106/Indices!$X$25))+(0.16*(Indices!$E$107/Indices!$X$26))+(0.2*(Indices!$E$108/Indices!$X$27)))</f>
        <v>9.070259544346342</v>
      </c>
      <c r="Q42" s="155">
        <f>Database!Q38*(0.15+(0.15*(Indices!$E$104/Indices!$AM$23))+(0.23*(Indices!$E$105/Indices!$AM$24))+(0.11*(Indices!$E$106/Indices!$AM$25))+(0.16*(Indices!$E$107/Indices!$AM$26))+(0.2*(Indices!$E$108/Indices!$AM$27)))</f>
        <v>7.973817120873039</v>
      </c>
      <c r="R42" s="155">
        <f>Database!R38*(0.15+(0.15*(Indices!$E$104/Indices!$AK$23))+(0.23*(Indices!$E$105/Indices!$AK$24))+(0.11*(Indices!$E$106/Indices!$AK$25))+(0.16*(Indices!$E$107/Indices!$AK$26))+(0.2*(Indices!$E$108/Indices!$AK$27)))</f>
        <v>8.255851465836106</v>
      </c>
      <c r="S42" s="155">
        <f>Database!S38*(0.15+(0.15*(Indices!$E$104/Indices!$AK$23))+(0.23*(Indices!$E$105/Indices!$AK$24))+(0.11*(Indices!$E$106/Indices!$AK$25))+(0.16*(Indices!$E$107/Indices!$AK$26))+(0.2*(Indices!$E$108/Indices!$AK$27)))</f>
        <v>6.461247693731028</v>
      </c>
      <c r="T42" s="155">
        <f>Database!T38*(0.15+(0.15*(Indices!$E$104/Indices!$AK$23))+(0.23*(Indices!$E$105/Indices!$AK$24))+(0.11*(Indices!$E$106/Indices!$AK$25))+(0.16*(Indices!$E$107/Indices!$AK$26))+(0.2*(Indices!$E$108/Indices!$AK$27)))</f>
        <v>7.969284720740969</v>
      </c>
      <c r="U42" s="155">
        <f>Database!U38*(0.15+(0.15*(Indices!$E$104/Indices!$AJ$23))+(0.23*(Indices!$E$105/Indices!$AJ$24))+(0.11*(Indices!$E$106/Indices!$AJ$25))+(0.16*(Indices!$E$107/Indices!$AJ$26))+(0.2*(Indices!$E$108/Indices!$AJ$27)))</f>
        <v>7.884705423352287</v>
      </c>
      <c r="V42" s="155">
        <f>Database!V38*(0.15+(0.15*(Indices!$E$104/Indices!$X$23))+(0.23*(Indices!$E$105/Indices!$X$24))+(0.11*(Indices!$E$106/Indices!$X$25))+(0.16*(Indices!$E$107/Indices!$X$26))+(0.2*(Indices!$E$108/Indices!$X$27)))</f>
        <v>8.311656018819194</v>
      </c>
      <c r="W42" s="155">
        <f>Database!W38*(0.15+(0.15*(Indices!$E$104/Indices!$X$23))+(0.23*(Indices!$E$105/Indices!$X$24))+(0.11*(Indices!$E$106/Indices!$X$25))+(0.16*(Indices!$E$107/Indices!$X$26))+(0.2*(Indices!$E$108/Indices!$X$27)))</f>
        <v>7.508723661191676</v>
      </c>
      <c r="X42" s="155">
        <f>Database!X38*(0.15+(0.15*(Indices!$E$104/Indices!$AS$23))+(0.23*(Indices!$E$105/Indices!$AS$24))+(0.11*(Indices!$E$106/Indices!$AS$25))+(0.16*(Indices!$E$107/Indices!$AS$26))+(0.2*(Indices!$E$108/Indices!$AS$27)))</f>
        <v>9.28221462803817</v>
      </c>
      <c r="Y42" s="155">
        <f>Database!Y38*(0.15+(0.15*(Indices!$E$104/Indices!$BV$23))+(0.23*(Indices!$E$105/Indices!$BV$24))+(0.11*(Indices!$E$106/Indices!$BV$25))+(0.16*(Indices!$E$107/Indices!$BV$26))+(0.2*(Indices!$E$108/Indices!$BV$27)))</f>
        <v>5.4762814414717385</v>
      </c>
      <c r="Z42" s="155">
        <f>Database!Z38*(0.15+(0.15*(Indices!$E$104/Indices!$CA$23))+(0.23*(Indices!$E$105/Indices!$CA$24))+(0.11*(Indices!$E$106/Indices!$CA$25))+(0.16*(Indices!$E$107/Indices!$CA$26))+(0.2*(Indices!$E$108/Indices!$CA$27)))</f>
        <v>7.24037344105057</v>
      </c>
      <c r="AA42" s="155">
        <f>Database!AA38*(0.15+(0.15*(Indices!$E$104/Indices!$CK$23))+(0.23*(Indices!$E$105/Indices!$CK$24))+(0.11*(Indices!$E$106/Indices!$CK$25))+(0.16*(Indices!$E$107/Indices!$CK$26))+(0.2*(Indices!$E$108/Indices!$CK$27)))</f>
        <v>6.93397678133075</v>
      </c>
      <c r="AB42" s="155">
        <f>Database!AB38*(0.15+(0.15*(Indices!$E$104/Indices!$BV$23))+(0.23*(Indices!$E$105/Indices!$BV$24))+(0.11*(Indices!$E$106/Indices!$BV$25))+(0.16*(Indices!$E$107/Indices!$BV$26))+(0.2*(Indices!$E$108/Indices!$BV$27)))</f>
        <v>7.7199617990455955</v>
      </c>
      <c r="AC42" s="155">
        <f>Database!AC38*(0.15+(0.15*(Indices!$E$104/Indices!$BV$23))+(0.23*(Indices!$E$105/Indices!$BV$24))+(0.11*(Indices!$E$106/Indices!$BV$25))+(0.16*(Indices!$E$107/Indices!$BV$26))+(0.2*(Indices!$E$108/Indices!$BV$27)))</f>
        <v>7.230818213982101</v>
      </c>
      <c r="AD42" s="155">
        <f>Database!AD38*(0.15+(0.15*(Indices!$E$104/Indices!$AV$23))+(0.23*(Indices!$E$105/Indices!$AV$24))+(0.11*(Indices!$E$106/Indices!$AV$25))+(0.16*(Indices!$E$107/Indices!$AV$26))+(0.2*(Indices!$E$108/Indices!$AV$27)))</f>
        <v>8.171945251164823</v>
      </c>
    </row>
    <row r="43" spans="2:30" ht="15">
      <c r="B43" s="152" t="s">
        <v>264</v>
      </c>
      <c r="C43" s="251" t="s">
        <v>284</v>
      </c>
      <c r="D43" s="145" t="s">
        <v>259</v>
      </c>
      <c r="E43" s="155">
        <f>Database!E39*(0.15+(0.15*(Indices!$E$104/Indices!$AV$23))+(0.23*(Indices!$E$105/Indices!$AV$24))+(0.11*(Indices!$E$106/Indices!$AV$25))+(0.16*(Indices!$E$107/Indices!$AV$26))+(0.2*(Indices!$E$108/Indices!$AV$27)))</f>
        <v>4.025507964425922</v>
      </c>
      <c r="F43" s="155">
        <f>Database!F39*(0.15+(0.15*(Indices!$E$104/Indices!$BD$23))+(0.23*(Indices!$E$105/Indices!$BD$24))+(0.11*(Indices!$E$106/Indices!$BD$25))+(0.16*(Indices!$E$107/Indices!$BD$26))+(0.2*(Indices!$E$108/Indices!$BD$27)))</f>
        <v>6.675096827251374</v>
      </c>
      <c r="G43" s="155">
        <f>Database!G39*(0.15+(0.15*(Indices!$E$104/Indices!$AV$23))+(0.23*(Indices!$E$105/Indices!$AV$24))+(0.11*(Indices!$E$106/Indices!$AV$25))+(0.16*(Indices!$E$107/Indices!$AV$26))+(0.2*(Indices!$E$108/Indices!$AV$27)))</f>
        <v>3.8797405687706807</v>
      </c>
      <c r="H43" s="155">
        <f>Database!H39*(0.15+(0.15*(Indices!$E$104/Indices!$BA$23))+(0.23*(Indices!$E$105/Indices!$BA$24))+(0.11*(Indices!$E$106/Indices!$BA$25))+(0.16*(Indices!$E$107/Indices!$BA$26))+(0.2*(Indices!$E$108/Indices!$BA$27)))</f>
        <v>3.6759910156134117</v>
      </c>
      <c r="I43" s="155">
        <f>Database!I39*(0.15+(0.15*(Indices!$E$104/Indices!$BD$23))+(0.23*(Indices!$E$105/Indices!$BD$24))+(0.11*(Indices!$E$106/Indices!$BD$25))+(0.16*(Indices!$E$107/Indices!$BD$26))+(0.2*(Indices!$E$108/Indices!$BD$27)))</f>
        <v>3.5769633673831422</v>
      </c>
      <c r="J43" s="155">
        <f>Database!J39*(0.15+(0.15*(Indices!$E$104/Indices!$AV$23))+(0.23*(Indices!$E$105/Indices!$AV$24))+(0.11*(Indices!$E$106/Indices!$AV$25))+(0.16*(Indices!$E$107/Indices!$AV$26))+(0.2*(Indices!$E$108/Indices!$AV$27)))</f>
        <v>6.239396204796298</v>
      </c>
      <c r="K43" s="155">
        <f>Database!K39*(0.15+(0.15*(Indices!$E$104/Indices!$AS$23))+(0.23*(Indices!$E$105/Indices!$AS$24))+(0.11*(Indices!$E$106/Indices!$AS$25))+(0.16*(Indices!$E$107/Indices!$AS$26))+(0.2*(Indices!$E$108/Indices!$AS$27)))</f>
        <v>6.948324455758457</v>
      </c>
      <c r="L43" s="155">
        <f>Database!L39*(0.15+(0.15*(Indices!$E$104/Indices!$E$23))+(0.23*(Indices!$E$105/Indices!$E$24))+(0.11*(Indices!$E$106/Indices!$E$25))+(0.16*(Indices!$E$107/Indices!$E$26))+(0.2*(Indices!$E$108/Indices!$E$27)))</f>
        <v>4.012828836233954</v>
      </c>
      <c r="M43" s="155">
        <f>Database!M39*(0.15+(0.15*(Indices!$E$104/Indices!$AS$23))+(0.23*(Indices!$E$105/Indices!$AS$24))+(0.11*(Indices!$E$106/Indices!$AS$25))+(0.16*(Indices!$E$107/Indices!$AS$26))+(0.2*(Indices!$E$108/Indices!$AS$27)))</f>
        <v>5.749825174489381</v>
      </c>
      <c r="N43" s="155">
        <f>Database!N39*(0.15+(0.15*(Indices!$E$104/Indices!$X$23))+(0.23*(Indices!$E$105/Indices!$X$24))+(0.11*(Indices!$E$106/Indices!$X$25))+(0.16*(Indices!$E$107/Indices!$X$26))+(0.2*(Indices!$E$108/Indices!$X$27)))</f>
        <v>6.703911286131331</v>
      </c>
      <c r="O43" s="155">
        <f>Database!O39*(0.15+(0.15*(Indices!$E$104/Indices!$AE$23))+(0.23*(Indices!$E$105/Indices!$AE$24))+(0.11*(Indices!$E$106/Indices!$AE$25))+(0.16*(Indices!$E$107/Indices!$AE$26))+(0.2*(Indices!$E$108/Indices!$AE$27)))</f>
        <v>5.352073908550502</v>
      </c>
      <c r="P43" s="155">
        <f>Database!P39*(0.15+(0.15*(Indices!$E$104/Indices!$X$23))+(0.23*(Indices!$E$105/Indices!$X$24))+(0.11*(Indices!$E$106/Indices!$X$25))+(0.16*(Indices!$E$107/Indices!$X$26))+(0.2*(Indices!$E$108/Indices!$X$27)))</f>
        <v>7.008836920631265</v>
      </c>
      <c r="Q43" s="155">
        <f>Database!Q39*(0.15+(0.15*(Indices!$E$104/Indices!$AM$23))+(0.23*(Indices!$E$105/Indices!$AM$24))+(0.11*(Indices!$E$106/Indices!$AM$25))+(0.16*(Indices!$E$107/Indices!$AM$26))+(0.2*(Indices!$E$108/Indices!$AM$27)))</f>
        <v>0</v>
      </c>
      <c r="R43" s="155">
        <f>Database!R39*(0.15+(0.15*(Indices!$E$104/Indices!$AK$23))+(0.23*(Indices!$E$105/Indices!$AK$24))+(0.11*(Indices!$E$106/Indices!$AK$25))+(0.16*(Indices!$E$107/Indices!$AK$26))+(0.2*(Indices!$E$108/Indices!$AK$27)))</f>
        <v>6.863955846802582</v>
      </c>
      <c r="S43" s="155">
        <f>Database!S39*(0.15+(0.15*(Indices!$E$104/Indices!$AK$23))+(0.23*(Indices!$E$105/Indices!$AK$24))+(0.11*(Indices!$E$106/Indices!$AK$25))+(0.16*(Indices!$E$107/Indices!$AK$26))+(0.2*(Indices!$E$108/Indices!$AK$27)))</f>
        <v>3.9329238858985525</v>
      </c>
      <c r="T43" s="155">
        <f>Database!T39*(0.15+(0.15*(Indices!$E$104/Indices!$AK$23))+(0.23*(Indices!$E$105/Indices!$AK$24))+(0.11*(Indices!$E$106/Indices!$AK$25))+(0.16*(Indices!$E$107/Indices!$AK$26))+(0.2*(Indices!$E$108/Indices!$AK$27)))</f>
        <v>6.649456006634427</v>
      </c>
      <c r="U43" s="155">
        <f>Database!U39*(0.15+(0.15*(Indices!$E$104/Indices!$AJ$23))+(0.23*(Indices!$E$105/Indices!$AJ$24))+(0.11*(Indices!$E$106/Indices!$AJ$25))+(0.16*(Indices!$E$107/Indices!$AJ$26))+(0.2*(Indices!$E$108/Indices!$AJ$27)))</f>
        <v>5.121624987677725</v>
      </c>
      <c r="V43" s="155">
        <f>Database!V39*(0.15+(0.15*(Indices!$E$104/Indices!$X$23))+(0.23*(Indices!$E$105/Indices!$X$24))+(0.11*(Indices!$E$106/Indices!$X$25))+(0.16*(Indices!$E$107/Indices!$X$26))+(0.2*(Indices!$E$108/Indices!$X$27)))</f>
        <v>9.581492355027681</v>
      </c>
      <c r="W43" s="155">
        <f>Database!W39*(0.15+(0.15*(Indices!$E$104/Indices!$X$23))+(0.23*(Indices!$E$105/Indices!$X$24))+(0.11*(Indices!$E$106/Indices!$X$25))+(0.16*(Indices!$E$107/Indices!$X$26))+(0.2*(Indices!$E$108/Indices!$X$27)))</f>
        <v>4.607625883003983</v>
      </c>
      <c r="X43" s="155">
        <f>Database!X39*(0.15+(0.15*(Indices!$E$104/Indices!$AS$23))+(0.23*(Indices!$E$105/Indices!$AS$24))+(0.11*(Indices!$E$106/Indices!$AS$25))+(0.16*(Indices!$E$107/Indices!$AS$26))+(0.2*(Indices!$E$108/Indices!$AS$27)))</f>
        <v>6.734940211435741</v>
      </c>
      <c r="Y43" s="155">
        <f>Database!Y39*(0.15+(0.15*(Indices!$E$104/Indices!$BV$23))+(0.23*(Indices!$E$105/Indices!$BV$24))+(0.11*(Indices!$E$106/Indices!$BV$25))+(0.16*(Indices!$E$107/Indices!$BV$26))+(0.2*(Indices!$E$108/Indices!$BV$27)))</f>
        <v>3.8280802309317004</v>
      </c>
      <c r="Z43" s="155">
        <f>Database!Z39*(0.15+(0.15*(Indices!$E$104/Indices!$CA$23))+(0.23*(Indices!$E$105/Indices!$CA$24))+(0.11*(Indices!$E$106/Indices!$CA$25))+(0.16*(Indices!$E$107/Indices!$CA$26))+(0.2*(Indices!$E$108/Indices!$CA$27)))</f>
        <v>4.451714202550701</v>
      </c>
      <c r="AA43" s="155">
        <f>Database!AA39*(0.15+(0.15*(Indices!$E$104/Indices!$CK$23))+(0.23*(Indices!$E$105/Indices!$CK$24))+(0.11*(Indices!$E$106/Indices!$CK$25))+(0.16*(Indices!$E$107/Indices!$CK$26))+(0.2*(Indices!$E$108/Indices!$CK$27)))</f>
        <v>4.140066722919093</v>
      </c>
      <c r="AB43" s="155">
        <f>Database!AB39*(0.15+(0.15*(Indices!$E$104/Indices!$BV$23))+(0.23*(Indices!$E$105/Indices!$BV$24))+(0.11*(Indices!$E$106/Indices!$BV$25))+(0.16*(Indices!$E$107/Indices!$BV$26))+(0.2*(Indices!$E$108/Indices!$BV$27)))</f>
        <v>4.944603631620113</v>
      </c>
      <c r="AC43" s="155">
        <f>Database!AC39*(0.15+(0.15*(Indices!$E$104/Indices!$BV$23))+(0.23*(Indices!$E$105/Indices!$BV$24))+(0.11*(Indices!$E$106/Indices!$BV$25))+(0.16*(Indices!$E$107/Indices!$BV$26))+(0.2*(Indices!$E$108/Indices!$BV$27)))</f>
        <v>4.6255969457091375</v>
      </c>
      <c r="AD43" s="155">
        <f>Database!AD39*(0.15+(0.15*(Indices!$E$104/Indices!$AV$23))+(0.23*(Indices!$E$105/Indices!$AV$24))+(0.11*(Indices!$E$106/Indices!$AV$25))+(0.16*(Indices!$E$107/Indices!$AV$26))+(0.2*(Indices!$E$108/Indices!$AV$27)))</f>
        <v>6.534978300221712</v>
      </c>
    </row>
    <row r="44" spans="2:30" ht="15">
      <c r="B44" s="152" t="s">
        <v>270</v>
      </c>
      <c r="C44" s="251" t="s">
        <v>285</v>
      </c>
      <c r="D44" s="145" t="s">
        <v>259</v>
      </c>
      <c r="E44" s="155">
        <f>Database!E40*(0.15+(0.15*(Indices!$E$104/Indices!$AV$23))+(0.23*(Indices!$E$105/Indices!$AV$24))+(0.11*(Indices!$E$106/Indices!$AV$25))+(0.16*(Indices!$E$107/Indices!$AV$26))+(0.2*(Indices!$E$108/Indices!$AV$27)))</f>
        <v>0</v>
      </c>
      <c r="F44" s="155">
        <f>Database!F40*(0.15+(0.15*(Indices!$E$104/Indices!$BD$23))+(0.23*(Indices!$E$105/Indices!$BD$24))+(0.11*(Indices!$E$106/Indices!$BD$25))+(0.16*(Indices!$E$107/Indices!$BD$26))+(0.2*(Indices!$E$108/Indices!$BD$27)))</f>
        <v>0</v>
      </c>
      <c r="G44" s="155">
        <f>Database!G40*(0.15+(0.15*(Indices!$E$104/Indices!$AV$23))+(0.23*(Indices!$E$105/Indices!$AV$24))+(0.11*(Indices!$E$106/Indices!$AV$25))+(0.16*(Indices!$E$107/Indices!$AV$26))+(0.2*(Indices!$E$108/Indices!$AV$27)))</f>
        <v>0</v>
      </c>
      <c r="H44" s="155">
        <f>Database!H40*(0.15+(0.15*(Indices!$E$104/Indices!$BA$23))+(0.23*(Indices!$E$105/Indices!$BA$24))+(0.11*(Indices!$E$106/Indices!$BA$25))+(0.16*(Indices!$E$107/Indices!$BA$26))+(0.2*(Indices!$E$108/Indices!$BA$27)))</f>
        <v>0</v>
      </c>
      <c r="I44" s="155">
        <f>Database!I40*(0.15+(0.15*(Indices!$E$104/Indices!$BD$23))+(0.23*(Indices!$E$105/Indices!$BD$24))+(0.11*(Indices!$E$106/Indices!$BD$25))+(0.16*(Indices!$E$107/Indices!$BD$26))+(0.2*(Indices!$E$108/Indices!$BD$27)))</f>
        <v>0</v>
      </c>
      <c r="J44" s="155">
        <f>Database!J40*(0.15+(0.15*(Indices!$E$104/Indices!$AV$23))+(0.23*(Indices!$E$105/Indices!$AV$24))+(0.11*(Indices!$E$106/Indices!$AV$25))+(0.16*(Indices!$E$107/Indices!$AV$26))+(0.2*(Indices!$E$108/Indices!$AV$27)))</f>
        <v>0</v>
      </c>
      <c r="K44" s="155">
        <f>Database!K40*(0.15+(0.15*(Indices!$E$104/Indices!$AS$23))+(0.23*(Indices!$E$105/Indices!$AS$24))+(0.11*(Indices!$E$106/Indices!$AS$25))+(0.16*(Indices!$E$107/Indices!$AS$26))+(0.2*(Indices!$E$108/Indices!$AS$27)))</f>
        <v>0</v>
      </c>
      <c r="L44" s="155">
        <f>Database!L40*(0.15+(0.15*(Indices!$E$104/Indices!$E$23))+(0.23*(Indices!$E$105/Indices!$E$24))+(0.11*(Indices!$E$106/Indices!$E$25))+(0.16*(Indices!$E$107/Indices!$E$26))+(0.2*(Indices!$E$108/Indices!$E$27)))</f>
        <v>0</v>
      </c>
      <c r="M44" s="155">
        <f>Database!M40*(0.15+(0.15*(Indices!$E$104/Indices!$AS$23))+(0.23*(Indices!$E$105/Indices!$AS$24))+(0.11*(Indices!$E$106/Indices!$AS$25))+(0.16*(Indices!$E$107/Indices!$AS$26))+(0.2*(Indices!$E$108/Indices!$AS$27)))</f>
        <v>0</v>
      </c>
      <c r="N44" s="155">
        <f>Database!N40*(0.15+(0.15*(Indices!$E$104/Indices!$X$23))+(0.23*(Indices!$E$105/Indices!$X$24))+(0.11*(Indices!$E$106/Indices!$X$25))+(0.16*(Indices!$E$107/Indices!$X$26))+(0.2*(Indices!$E$108/Indices!$X$27)))</f>
        <v>0</v>
      </c>
      <c r="O44" s="155">
        <f>Database!O40*(0.15+(0.15*(Indices!$E$104/Indices!$AE$23))+(0.23*(Indices!$E$105/Indices!$AE$24))+(0.11*(Indices!$E$106/Indices!$AE$25))+(0.16*(Indices!$E$107/Indices!$AE$26))+(0.2*(Indices!$E$108/Indices!$AE$27)))</f>
        <v>0</v>
      </c>
      <c r="P44" s="155">
        <f>Database!P40*(0.15+(0.15*(Indices!$E$104/Indices!$X$23))+(0.23*(Indices!$E$105/Indices!$X$24))+(0.11*(Indices!$E$106/Indices!$X$25))+(0.16*(Indices!$E$107/Indices!$X$26))+(0.2*(Indices!$E$108/Indices!$X$27)))</f>
        <v>0</v>
      </c>
      <c r="Q44" s="155">
        <f>Database!Q40*(0.15+(0.15*(Indices!$E$104/Indices!$AM$23))+(0.23*(Indices!$E$105/Indices!$AM$24))+(0.11*(Indices!$E$106/Indices!$AM$25))+(0.16*(Indices!$E$107/Indices!$AM$26))+(0.2*(Indices!$E$108/Indices!$AM$27)))</f>
        <v>0</v>
      </c>
      <c r="R44" s="155">
        <f>Database!R40*(0.15+(0.15*(Indices!$E$104/Indices!$AK$23))+(0.23*(Indices!$E$105/Indices!$AK$24))+(0.11*(Indices!$E$106/Indices!$AK$25))+(0.16*(Indices!$E$107/Indices!$AK$26))+(0.2*(Indices!$E$108/Indices!$AK$27)))</f>
        <v>0</v>
      </c>
      <c r="S44" s="155">
        <f>Database!S40*(0.15+(0.15*(Indices!$E$104/Indices!$AK$23))+(0.23*(Indices!$E$105/Indices!$AK$24))+(0.11*(Indices!$E$106/Indices!$AK$25))+(0.16*(Indices!$E$107/Indices!$AK$26))+(0.2*(Indices!$E$108/Indices!$AK$27)))</f>
        <v>0</v>
      </c>
      <c r="T44" s="155">
        <f>Database!T40*(0.15+(0.15*(Indices!$E$104/Indices!$AK$23))+(0.23*(Indices!$E$105/Indices!$AK$24))+(0.11*(Indices!$E$106/Indices!$AK$25))+(0.16*(Indices!$E$107/Indices!$AK$26))+(0.2*(Indices!$E$108/Indices!$AK$27)))</f>
        <v>6.810475336186822</v>
      </c>
      <c r="U44" s="155">
        <f>Database!U40*(0.15+(0.15*(Indices!$E$104/Indices!$AJ$23))+(0.23*(Indices!$E$105/Indices!$AJ$24))+(0.11*(Indices!$E$106/Indices!$AJ$25))+(0.16*(Indices!$E$107/Indices!$AJ$26))+(0.2*(Indices!$E$108/Indices!$AJ$27)))</f>
        <v>0</v>
      </c>
      <c r="V44" s="155">
        <f>Database!V40*(0.15+(0.15*(Indices!$E$104/Indices!$X$23))+(0.23*(Indices!$E$105/Indices!$X$24))+(0.11*(Indices!$E$106/Indices!$X$25))+(0.16*(Indices!$E$107/Indices!$X$26))+(0.2*(Indices!$E$108/Indices!$X$27)))</f>
        <v>0</v>
      </c>
      <c r="W44" s="155">
        <f>Database!W40*(0.15+(0.15*(Indices!$E$104/Indices!$X$23))+(0.23*(Indices!$E$105/Indices!$X$24))+(0.11*(Indices!$E$106/Indices!$X$25))+(0.16*(Indices!$E$107/Indices!$X$26))+(0.2*(Indices!$E$108/Indices!$X$27)))</f>
        <v>0</v>
      </c>
      <c r="X44" s="155">
        <f>Database!X40*(0.15+(0.15*(Indices!$E$104/Indices!$AS$23))+(0.23*(Indices!$E$105/Indices!$AS$24))+(0.11*(Indices!$E$106/Indices!$AS$25))+(0.16*(Indices!$E$107/Indices!$AS$26))+(0.2*(Indices!$E$108/Indices!$AS$27)))</f>
        <v>0</v>
      </c>
      <c r="Y44" s="155">
        <f>Database!Y40*(0.15+(0.15*(Indices!$E$104/Indices!$BV$23))+(0.23*(Indices!$E$105/Indices!$BV$24))+(0.11*(Indices!$E$106/Indices!$BV$25))+(0.16*(Indices!$E$107/Indices!$BV$26))+(0.2*(Indices!$E$108/Indices!$BV$27)))</f>
        <v>0</v>
      </c>
      <c r="Z44" s="155">
        <f>Database!Z40*(0.15+(0.15*(Indices!$E$104/Indices!$CA$23))+(0.23*(Indices!$E$105/Indices!$CA$24))+(0.11*(Indices!$E$106/Indices!$CA$25))+(0.16*(Indices!$E$107/Indices!$CA$26))+(0.2*(Indices!$E$108/Indices!$CA$27)))</f>
        <v>0</v>
      </c>
      <c r="AA44" s="155">
        <f>Database!AA40*(0.15+(0.15*(Indices!$E$104/Indices!$CK$23))+(0.23*(Indices!$E$105/Indices!$CK$24))+(0.11*(Indices!$E$106/Indices!$CK$25))+(0.16*(Indices!$E$107/Indices!$CK$26))+(0.2*(Indices!$E$108/Indices!$CK$27)))</f>
        <v>0</v>
      </c>
      <c r="AB44" s="155">
        <f>Database!AB40*(0.15+(0.15*(Indices!$E$104/Indices!$BV$23))+(0.23*(Indices!$E$105/Indices!$BV$24))+(0.11*(Indices!$E$106/Indices!$BV$25))+(0.16*(Indices!$E$107/Indices!$BV$26))+(0.2*(Indices!$E$108/Indices!$BV$27)))</f>
        <v>0</v>
      </c>
      <c r="AC44" s="155">
        <f>Database!AC40*(0.15+(0.15*(Indices!$E$104/Indices!$BV$23))+(0.23*(Indices!$E$105/Indices!$BV$24))+(0.11*(Indices!$E$106/Indices!$BV$25))+(0.16*(Indices!$E$107/Indices!$BV$26))+(0.2*(Indices!$E$108/Indices!$BV$27)))</f>
        <v>0</v>
      </c>
      <c r="AD44" s="155">
        <f>Database!AD40*(0.15+(0.15*(Indices!$E$104/Indices!$AV$23))+(0.23*(Indices!$E$105/Indices!$AV$24))+(0.11*(Indices!$E$106/Indices!$AV$25))+(0.16*(Indices!$E$107/Indices!$AV$26))+(0.2*(Indices!$E$108/Indices!$AV$27)))</f>
        <v>0</v>
      </c>
    </row>
    <row r="45" spans="2:30" ht="25.5">
      <c r="B45" s="152" t="s">
        <v>272</v>
      </c>
      <c r="C45" s="251" t="s">
        <v>286</v>
      </c>
      <c r="D45" s="145" t="s">
        <v>259</v>
      </c>
      <c r="E45" s="155">
        <f>Database!E41*(0.15+(0.15*(Indices!$E$104/Indices!$AV$23))+(0.23*(Indices!$E$105/Indices!$AV$24))+(0.11*(Indices!$E$106/Indices!$AV$25))+(0.16*(Indices!$E$107/Indices!$AV$26))+(0.2*(Indices!$E$108/Indices!$AV$27)))</f>
        <v>7.643475605584763</v>
      </c>
      <c r="F45" s="155">
        <f>Database!F41*(0.15+(0.15*(Indices!$E$104/Indices!$BD$23))+(0.23*(Indices!$E$105/Indices!$BD$24))+(0.11*(Indices!$E$106/Indices!$BD$25))+(0.16*(Indices!$E$107/Indices!$BD$26))+(0.2*(Indices!$E$108/Indices!$BD$27)))</f>
        <v>6.197510864569495</v>
      </c>
      <c r="G45" s="155">
        <f>Database!G41*(0.15+(0.15*(Indices!$E$104/Indices!$AV$23))+(0.23*(Indices!$E$105/Indices!$AV$24))+(0.11*(Indices!$E$106/Indices!$AV$25))+(0.16*(Indices!$E$107/Indices!$AV$26))+(0.2*(Indices!$E$108/Indices!$AV$27)))</f>
        <v>7.991492201454559</v>
      </c>
      <c r="H45" s="155">
        <f>Database!H41*(0.15+(0.15*(Indices!$E$104/Indices!$BA$23))+(0.23*(Indices!$E$105/Indices!$BA$24))+(0.11*(Indices!$E$106/Indices!$BA$25))+(0.16*(Indices!$E$107/Indices!$BA$26))+(0.2*(Indices!$E$108/Indices!$BA$27)))</f>
        <v>9.621035336984432</v>
      </c>
      <c r="I45" s="155">
        <f>Database!I41*(0.15+(0.15*(Indices!$E$104/Indices!$BD$23))+(0.23*(Indices!$E$105/Indices!$BD$24))+(0.11*(Indices!$E$106/Indices!$BD$25))+(0.16*(Indices!$E$107/Indices!$BD$26))+(0.2*(Indices!$E$108/Indices!$BD$27)))</f>
        <v>5.453365294809359</v>
      </c>
      <c r="J45" s="155">
        <f>Database!J41*(0.15+(0.15*(Indices!$E$104/Indices!$AV$23))+(0.23*(Indices!$E$105/Indices!$AV$24))+(0.11*(Indices!$E$106/Indices!$AV$25))+(0.16*(Indices!$E$107/Indices!$AV$26))+(0.2*(Indices!$E$108/Indices!$AV$27)))</f>
        <v>7.411464541671567</v>
      </c>
      <c r="K45" s="155">
        <f>Database!K41*(0.15+(0.15*(Indices!$E$104/Indices!$AS$23))+(0.23*(Indices!$E$105/Indices!$AS$24))+(0.11*(Indices!$E$106/Indices!$AS$25))+(0.16*(Indices!$E$107/Indices!$AS$26))+(0.2*(Indices!$E$108/Indices!$AS$27)))</f>
        <v>10.655875700865657</v>
      </c>
      <c r="L45" s="155">
        <f>Database!L41*(0.15+(0.15*(Indices!$E$104/Indices!$E$23))+(0.23*(Indices!$E$105/Indices!$E$24))+(0.11*(Indices!$E$106/Indices!$E$25))+(0.16*(Indices!$E$107/Indices!$E$26))+(0.2*(Indices!$E$108/Indices!$E$27)))</f>
        <v>10.309656540153744</v>
      </c>
      <c r="M45" s="155">
        <f>Database!M41*(0.15+(0.15*(Indices!$E$104/Indices!$AS$23))+(0.23*(Indices!$E$105/Indices!$AS$24))+(0.11*(Indices!$E$106/Indices!$AS$25))+(0.16*(Indices!$E$107/Indices!$AS$26))+(0.2*(Indices!$E$108/Indices!$AS$27)))</f>
        <v>8.788763563041888</v>
      </c>
      <c r="N45" s="155">
        <f>Database!N41*(0.15+(0.15*(Indices!$E$104/Indices!$X$23))+(0.23*(Indices!$E$105/Indices!$X$24))+(0.11*(Indices!$E$106/Indices!$X$25))+(0.16*(Indices!$E$107/Indices!$X$26))+(0.2*(Indices!$E$108/Indices!$X$27)))</f>
        <v>12.385027123280187</v>
      </c>
      <c r="O45" s="155">
        <f>Database!O41*(0.15+(0.15*(Indices!$E$104/Indices!$AE$23))+(0.23*(Indices!$E$105/Indices!$AE$24))+(0.11*(Indices!$E$106/Indices!$AE$25))+(0.16*(Indices!$E$107/Indices!$AE$26))+(0.2*(Indices!$E$108/Indices!$AE$27)))</f>
        <v>10.047303593081347</v>
      </c>
      <c r="P45" s="155">
        <f>Database!P41*(0.15+(0.15*(Indices!$E$104/Indices!$X$23))+(0.23*(Indices!$E$105/Indices!$X$24))+(0.11*(Indices!$E$106/Indices!$X$25))+(0.16*(Indices!$E$107/Indices!$X$26))+(0.2*(Indices!$E$108/Indices!$X$27)))</f>
        <v>15.172070510542973</v>
      </c>
      <c r="Q45" s="155">
        <f>Database!Q41*(0.15+(0.15*(Indices!$E$104/Indices!$AM$23))+(0.23*(Indices!$E$105/Indices!$AM$24))+(0.11*(Indices!$E$106/Indices!$AM$25))+(0.16*(Indices!$E$107/Indices!$AM$26))+(0.2*(Indices!$E$108/Indices!$AM$27)))</f>
        <v>8.314578536294965</v>
      </c>
      <c r="R45" s="155">
        <f>Database!R41*(0.15+(0.15*(Indices!$E$104/Indices!$AK$23))+(0.23*(Indices!$E$105/Indices!$AK$24))+(0.11*(Indices!$E$106/Indices!$AK$25))+(0.16*(Indices!$E$107/Indices!$AK$26))+(0.2*(Indices!$E$108/Indices!$AK$27)))</f>
        <v>10.548385426597207</v>
      </c>
      <c r="S45" s="155">
        <f>Database!S41*(0.15+(0.15*(Indices!$E$104/Indices!$AK$23))+(0.23*(Indices!$E$105/Indices!$AK$24))+(0.11*(Indices!$E$106/Indices!$AK$25))+(0.16*(Indices!$E$107/Indices!$AK$26))+(0.2*(Indices!$E$108/Indices!$AK$27)))</f>
        <v>11.831112761784965</v>
      </c>
      <c r="T45" s="155">
        <f>Database!T41*(0.15+(0.15*(Indices!$E$104/Indices!$AK$23))+(0.23*(Indices!$E$105/Indices!$AK$24))+(0.11*(Indices!$E$106/Indices!$AK$25))+(0.16*(Indices!$E$107/Indices!$AK$26))+(0.2*(Indices!$E$108/Indices!$AK$27)))</f>
        <v>10.179942468617744</v>
      </c>
      <c r="U45" s="155">
        <f>Database!U41*(0.15+(0.15*(Indices!$E$104/Indices!$AJ$23))+(0.23*(Indices!$E$105/Indices!$AJ$24))+(0.11*(Indices!$E$106/Indices!$AJ$25))+(0.16*(Indices!$E$107/Indices!$AJ$26))+(0.2*(Indices!$E$108/Indices!$AJ$27)))</f>
        <v>11.445125004206247</v>
      </c>
      <c r="V45" s="155">
        <f>Database!V41*(0.15+(0.15*(Indices!$E$104/Indices!$X$23))+(0.23*(Indices!$E$105/Indices!$X$24))+(0.11*(Indices!$E$106/Indices!$X$25))+(0.16*(Indices!$E$107/Indices!$X$26))+(0.2*(Indices!$E$108/Indices!$X$27)))</f>
        <v>14.858734271738282</v>
      </c>
      <c r="W45" s="155">
        <f>Database!W41*(0.15+(0.15*(Indices!$E$104/Indices!$X$23))+(0.23*(Indices!$E$105/Indices!$X$24))+(0.11*(Indices!$E$106/Indices!$X$25))+(0.16*(Indices!$E$107/Indices!$X$26))+(0.2*(Indices!$E$108/Indices!$X$27)))</f>
        <v>14.429958366005545</v>
      </c>
      <c r="X45" s="155">
        <f>Database!X41*(0.15+(0.15*(Indices!$E$104/Indices!$AS$23))+(0.23*(Indices!$E$105/Indices!$AS$24))+(0.11*(Indices!$E$106/Indices!$AS$25))+(0.16*(Indices!$E$107/Indices!$AS$26))+(0.2*(Indices!$E$108/Indices!$AS$27)))</f>
        <v>11.76280646828975</v>
      </c>
      <c r="Y45" s="155">
        <f>Database!Y41*(0.15+(0.15*(Indices!$E$104/Indices!$BV$23))+(0.23*(Indices!$E$105/Indices!$BV$24))+(0.11*(Indices!$E$106/Indices!$BV$25))+(0.16*(Indices!$E$107/Indices!$BV$26))+(0.2*(Indices!$E$108/Indices!$BV$27)))</f>
        <v>9.134224773250919</v>
      </c>
      <c r="Z45" s="155">
        <f>Database!Z41*(0.15+(0.15*(Indices!$E$104/Indices!$CA$23))+(0.23*(Indices!$E$105/Indices!$CA$24))+(0.11*(Indices!$E$106/Indices!$CA$25))+(0.16*(Indices!$E$107/Indices!$CA$26))+(0.2*(Indices!$E$108/Indices!$CA$27)))</f>
        <v>6.794187962890591</v>
      </c>
      <c r="AA45" s="155">
        <f>Database!AA41*(0.15+(0.15*(Indices!$E$104/Indices!$CK$23))+(0.23*(Indices!$E$105/Indices!$CK$24))+(0.11*(Indices!$E$106/Indices!$CK$25))+(0.16*(Indices!$E$107/Indices!$CK$26))+(0.2*(Indices!$E$108/Indices!$CK$27)))</f>
        <v>5.8291123491406855</v>
      </c>
      <c r="AB45" s="155">
        <f>Database!AB41*(0.15+(0.15*(Indices!$E$104/Indices!$BV$23))+(0.23*(Indices!$E$105/Indices!$BV$24))+(0.11*(Indices!$E$106/Indices!$BV$25))+(0.16*(Indices!$E$107/Indices!$BV$26))+(0.2*(Indices!$E$108/Indices!$BV$27)))</f>
        <v>4.338490928389261</v>
      </c>
      <c r="AC45" s="155">
        <f>Database!AC41*(0.15+(0.15*(Indices!$E$104/Indices!$BV$23))+(0.23*(Indices!$E$105/Indices!$BV$24))+(0.11*(Indices!$E$106/Indices!$BV$25))+(0.16*(Indices!$E$107/Indices!$BV$26))+(0.2*(Indices!$E$108/Indices!$BV$27)))</f>
        <v>0</v>
      </c>
      <c r="AD45" s="155">
        <f>Database!AD41*(0.15+(0.15*(Indices!$E$104/Indices!$AV$23))+(0.23*(Indices!$E$105/Indices!$AV$24))+(0.11*(Indices!$E$106/Indices!$AV$25))+(0.16*(Indices!$E$107/Indices!$AV$26))+(0.2*(Indices!$E$108/Indices!$AV$27)))</f>
        <v>5.246027945148396</v>
      </c>
    </row>
    <row r="46" spans="2:30" ht="25.5">
      <c r="B46" s="152" t="s">
        <v>287</v>
      </c>
      <c r="C46" s="251" t="s">
        <v>288</v>
      </c>
      <c r="D46" s="145" t="s">
        <v>259</v>
      </c>
      <c r="E46" s="155">
        <f>Database!E42*(0.15+(0.15*(Indices!$E$104/Indices!$AV$23))+(0.23*(Indices!$E$105/Indices!$AV$24))+(0.11*(Indices!$E$106/Indices!$AV$25))+(0.16*(Indices!$E$107/Indices!$AV$26))+(0.2*(Indices!$E$108/Indices!$AV$27)))</f>
        <v>8.842199435802948</v>
      </c>
      <c r="F46" s="155">
        <f>Database!F42*(0.15+(0.15*(Indices!$E$104/Indices!$BD$23))+(0.23*(Indices!$E$105/Indices!$BD$24))+(0.11*(Indices!$E$106/Indices!$BD$25))+(0.16*(Indices!$E$107/Indices!$BD$26))+(0.2*(Indices!$E$108/Indices!$BD$27)))</f>
        <v>7.530308899960786</v>
      </c>
      <c r="G46" s="155">
        <f>Database!G42*(0.15+(0.15*(Indices!$E$104/Indices!$AV$23))+(0.23*(Indices!$E$105/Indices!$AV$24))+(0.11*(Indices!$E$106/Indices!$AV$25))+(0.16*(Indices!$E$107/Indices!$AV$26))+(0.2*(Indices!$E$108/Indices!$AV$27)))</f>
        <v>9.21599503877421</v>
      </c>
      <c r="H46" s="155">
        <f>Database!H42*(0.15+(0.15*(Indices!$E$104/Indices!$BA$23))+(0.23*(Indices!$E$105/Indices!$BA$24))+(0.11*(Indices!$E$106/Indices!$BA$25))+(0.16*(Indices!$E$107/Indices!$BA$26))+(0.2*(Indices!$E$108/Indices!$BA$27)))</f>
        <v>11.03762949703122</v>
      </c>
      <c r="I46" s="155">
        <f>Database!I42*(0.15+(0.15*(Indices!$E$104/Indices!$BD$23))+(0.23*(Indices!$E$105/Indices!$BD$24))+(0.11*(Indices!$E$106/Indices!$BD$25))+(0.16*(Indices!$E$107/Indices!$BD$26))+(0.2*(Indices!$E$108/Indices!$BD$27)))</f>
        <v>8.341094371490486</v>
      </c>
      <c r="J46" s="155">
        <f>Database!J42*(0.15+(0.15*(Indices!$E$104/Indices!$AV$23))+(0.23*(Indices!$E$105/Indices!$AV$24))+(0.11*(Indices!$E$106/Indices!$AV$25))+(0.16*(Indices!$E$107/Indices!$AV$26))+(0.2*(Indices!$E$108/Indices!$AV$27)))</f>
        <v>8.803530925150747</v>
      </c>
      <c r="K46" s="155">
        <f>Database!K42*(0.15+(0.15*(Indices!$E$104/Indices!$AS$23))+(0.23*(Indices!$E$105/Indices!$AS$24))+(0.11*(Indices!$E$106/Indices!$AS$25))+(0.16*(Indices!$E$107/Indices!$AS$26))+(0.2*(Indices!$E$108/Indices!$AS$27)))</f>
        <v>12.603006930310444</v>
      </c>
      <c r="L46" s="155">
        <f>Database!L42*(0.15+(0.15*(Indices!$E$104/Indices!$E$23))+(0.23*(Indices!$E$105/Indices!$E$24))+(0.11*(Indices!$E$106/Indices!$E$25))+(0.16*(Indices!$E$107/Indices!$E$26))+(0.2*(Indices!$E$108/Indices!$E$27)))</f>
        <v>12.228543544243273</v>
      </c>
      <c r="M46" s="155">
        <f>Database!M42*(0.15+(0.15*(Indices!$E$104/Indices!$AS$23))+(0.23*(Indices!$E$105/Indices!$AS$24))+(0.11*(Indices!$E$106/Indices!$AS$25))+(0.16*(Indices!$E$107/Indices!$AS$26))+(0.2*(Indices!$E$108/Indices!$AS$27)))</f>
        <v>10.295789788571073</v>
      </c>
      <c r="N46" s="155">
        <f>Database!N42*(0.15+(0.15*(Indices!$E$104/Indices!$X$23))+(0.23*(Indices!$E$105/Indices!$X$24))+(0.11*(Indices!$E$106/Indices!$X$25))+(0.16*(Indices!$E$107/Indices!$X$26))+(0.2*(Indices!$E$108/Indices!$X$27)))</f>
        <v>14.446449746995265</v>
      </c>
      <c r="O46" s="155">
        <f>Database!O42*(0.15+(0.15*(Indices!$E$104/Indices!$AE$23))+(0.23*(Indices!$E$105/Indices!$AE$24))+(0.11*(Indices!$E$106/Indices!$AE$25))+(0.16*(Indices!$E$107/Indices!$AE$26))+(0.2*(Indices!$E$108/Indices!$AE$27)))</f>
        <v>11.58873092256384</v>
      </c>
      <c r="P46" s="155">
        <f>Database!P42*(0.15+(0.15*(Indices!$E$104/Indices!$X$23))+(0.23*(Indices!$E$105/Indices!$X$24))+(0.11*(Indices!$E$106/Indices!$X$25))+(0.16*(Indices!$E$107/Indices!$X$26))+(0.2*(Indices!$E$108/Indices!$X$27)))</f>
        <v>16.738751704566432</v>
      </c>
      <c r="Q46" s="155">
        <f>Database!Q42*(0.15+(0.15*(Indices!$E$104/Indices!$AM$23))+(0.23*(Indices!$E$105/Indices!$AM$24))+(0.11*(Indices!$E$106/Indices!$AM$25))+(0.16*(Indices!$E$107/Indices!$AM$26))+(0.2*(Indices!$E$108/Indices!$AM$27)))</f>
        <v>0</v>
      </c>
      <c r="R46" s="155">
        <f>Database!R42*(0.15+(0.15*(Indices!$E$104/Indices!$AK$23))+(0.23*(Indices!$E$105/Indices!$AK$24))+(0.11*(Indices!$E$106/Indices!$AK$25))+(0.16*(Indices!$E$107/Indices!$AK$26))+(0.2*(Indices!$E$108/Indices!$AK$27)))</f>
        <v>12.322370039090915</v>
      </c>
      <c r="S46" s="155">
        <f>Database!S42*(0.15+(0.15*(Indices!$E$104/Indices!$AK$23))+(0.23*(Indices!$E$105/Indices!$AK$24))+(0.11*(Indices!$E$106/Indices!$AK$25))+(0.16*(Indices!$E$107/Indices!$AK$26))+(0.2*(Indices!$E$108/Indices!$AK$27)))</f>
        <v>13.796141871008766</v>
      </c>
      <c r="T46" s="155">
        <f>Database!T42*(0.15+(0.15*(Indices!$E$104/Indices!$AK$23))+(0.23*(Indices!$E$105/Indices!$AK$24))+(0.11*(Indices!$E$106/Indices!$AK$25))+(0.16*(Indices!$E$107/Indices!$AK$26))+(0.2*(Indices!$E$108/Indices!$AK$27)))</f>
        <v>11.844758797265687</v>
      </c>
      <c r="U46" s="155">
        <f>Database!U42*(0.15+(0.15*(Indices!$E$104/Indices!$AJ$23))+(0.23*(Indices!$E$105/Indices!$AJ$24))+(0.11*(Indices!$E$106/Indices!$AJ$25))+(0.16*(Indices!$E$107/Indices!$AJ$26))+(0.2*(Indices!$E$108/Indices!$AJ$27)))</f>
        <v>13.074275572986803</v>
      </c>
      <c r="V46" s="155">
        <f>Database!V42*(0.15+(0.15*(Indices!$E$104/Indices!$X$23))+(0.23*(Indices!$E$105/Indices!$X$24))+(0.11*(Indices!$E$106/Indices!$X$25))+(0.16*(Indices!$E$107/Indices!$X$26))+(0.2*(Indices!$E$108/Indices!$X$27)))</f>
        <v>0</v>
      </c>
      <c r="W46" s="155">
        <f>Database!W42*(0.15+(0.15*(Indices!$E$104/Indices!$X$23))+(0.23*(Indices!$E$105/Indices!$X$24))+(0.11*(Indices!$E$106/Indices!$X$25))+(0.16*(Indices!$E$107/Indices!$X$26))+(0.2*(Indices!$E$108/Indices!$X$27)))</f>
        <v>16.524363751700065</v>
      </c>
      <c r="X46" s="155">
        <f>Database!X42*(0.15+(0.15*(Indices!$E$104/Indices!$AS$23))+(0.23*(Indices!$E$105/Indices!$AS$24))+(0.11*(Indices!$E$106/Indices!$AS$25))+(0.16*(Indices!$E$107/Indices!$AS$26))+(0.2*(Indices!$E$108/Indices!$AS$27)))</f>
        <v>13.62991860611352</v>
      </c>
      <c r="Y46" s="155">
        <f>Database!Y42*(0.15+(0.15*(Indices!$E$104/Indices!$BV$23))+(0.23*(Indices!$E$105/Indices!$BV$24))+(0.11*(Indices!$E$106/Indices!$BV$25))+(0.16*(Indices!$E$107/Indices!$BV$26))+(0.2*(Indices!$E$108/Indices!$BV$27)))</f>
        <v>10.282648842530428</v>
      </c>
      <c r="Z46" s="155">
        <f>Database!Z42*(0.15+(0.15*(Indices!$E$104/Indices!$CA$23))+(0.23*(Indices!$E$105/Indices!$CA$24))+(0.11*(Indices!$E$106/Indices!$CA$25))+(0.16*(Indices!$E$107/Indices!$CA$26))+(0.2*(Indices!$E$108/Indices!$CA$27)))</f>
        <v>8.031338606879624</v>
      </c>
      <c r="AA46" s="155">
        <f>Database!AA42*(0.15+(0.15*(Indices!$E$104/Indices!$CK$23))+(0.23*(Indices!$E$105/Indices!$CK$24))+(0.11*(Indices!$E$106/Indices!$CK$25))+(0.16*(Indices!$E$107/Indices!$CK$26))+(0.2*(Indices!$E$108/Indices!$CK$27)))</f>
        <v>6.705384140187978</v>
      </c>
      <c r="AB46" s="155">
        <f>Database!AB42*(0.15+(0.15*(Indices!$E$104/Indices!$BV$23))+(0.23*(Indices!$E$105/Indices!$BV$24))+(0.11*(Indices!$E$106/Indices!$BV$25))+(0.16*(Indices!$E$107/Indices!$BV$26))+(0.2*(Indices!$E$108/Indices!$BV$27)))</f>
        <v>5.348678767107348</v>
      </c>
      <c r="AC46" s="155">
        <f>Database!AC42*(0.15+(0.15*(Indices!$E$104/Indices!$BV$23))+(0.23*(Indices!$E$105/Indices!$BV$24))+(0.11*(Indices!$E$106/Indices!$BV$25))+(0.16*(Indices!$E$107/Indices!$BV$26))+(0.2*(Indices!$E$108/Indices!$BV$27)))</f>
        <v>0</v>
      </c>
      <c r="AD46" s="155">
        <f>Database!AD42*(0.15+(0.15*(Indices!$E$104/Indices!$AV$23))+(0.23*(Indices!$E$105/Indices!$AV$24))+(0.11*(Indices!$E$106/Indices!$AV$25))+(0.16*(Indices!$E$107/Indices!$AV$26))+(0.2*(Indices!$E$108/Indices!$AV$27)))</f>
        <v>5.980729647540185</v>
      </c>
    </row>
    <row r="47" spans="2:30" ht="15">
      <c r="B47" s="152" t="s">
        <v>289</v>
      </c>
      <c r="C47" s="251" t="s">
        <v>290</v>
      </c>
      <c r="D47" s="145" t="s">
        <v>259</v>
      </c>
      <c r="E47" s="155">
        <f>Database!E43*(0.15+(0.15*(Indices!$E$104/Indices!$AV$23))+(0.23*(Indices!$E$105/Indices!$AV$24))+(0.11*(Indices!$E$106/Indices!$AV$25))+(0.16*(Indices!$E$107/Indices!$AV$26))+(0.2*(Indices!$E$108/Indices!$AV$27)))</f>
        <v>0</v>
      </c>
      <c r="F47" s="155">
        <f>Database!F43*(0.15+(0.15*(Indices!$E$104/Indices!$BD$23))+(0.23*(Indices!$E$105/Indices!$BD$24))+(0.11*(Indices!$E$106/Indices!$BD$25))+(0.16*(Indices!$E$107/Indices!$BD$26))+(0.2*(Indices!$E$108/Indices!$BD$27)))</f>
        <v>0</v>
      </c>
      <c r="G47" s="155">
        <f>Database!G43*(0.15+(0.15*(Indices!$E$104/Indices!$AV$23))+(0.23*(Indices!$E$105/Indices!$AV$24))+(0.11*(Indices!$E$106/Indices!$AV$25))+(0.16*(Indices!$E$107/Indices!$AV$26))+(0.2*(Indices!$E$108/Indices!$AV$27)))</f>
        <v>0</v>
      </c>
      <c r="H47" s="155">
        <f>Database!H43*(0.15+(0.15*(Indices!$E$104/Indices!$BA$23))+(0.23*(Indices!$E$105/Indices!$BA$24))+(0.11*(Indices!$E$106/Indices!$BA$25))+(0.16*(Indices!$E$107/Indices!$BA$26))+(0.2*(Indices!$E$108/Indices!$BA$27)))</f>
        <v>0</v>
      </c>
      <c r="I47" s="155">
        <f>Database!I43*(0.15+(0.15*(Indices!$E$104/Indices!$BD$23))+(0.23*(Indices!$E$105/Indices!$BD$24))+(0.11*(Indices!$E$106/Indices!$BD$25))+(0.16*(Indices!$E$107/Indices!$BD$26))+(0.2*(Indices!$E$108/Indices!$BD$27)))</f>
        <v>0</v>
      </c>
      <c r="J47" s="155">
        <f>Database!J43*(0.15+(0.15*(Indices!$E$104/Indices!$AV$23))+(0.23*(Indices!$E$105/Indices!$AV$24))+(0.11*(Indices!$E$106/Indices!$AV$25))+(0.16*(Indices!$E$107/Indices!$AV$26))+(0.2*(Indices!$E$108/Indices!$AV$27)))</f>
        <v>0</v>
      </c>
      <c r="K47" s="155">
        <f>Database!K43*(0.15+(0.15*(Indices!$E$104/Indices!$AS$23))+(0.23*(Indices!$E$105/Indices!$AS$24))+(0.11*(Indices!$E$106/Indices!$AS$25))+(0.16*(Indices!$E$107/Indices!$AS$26))+(0.2*(Indices!$E$108/Indices!$AS$27)))</f>
        <v>0</v>
      </c>
      <c r="L47" s="155">
        <f>Database!L43*(0.15+(0.15*(Indices!$E$104/Indices!$E$23))+(0.23*(Indices!$E$105/Indices!$E$24))+(0.11*(Indices!$E$106/Indices!$E$25))+(0.16*(Indices!$E$107/Indices!$E$26))+(0.2*(Indices!$E$108/Indices!$E$27)))</f>
        <v>0</v>
      </c>
      <c r="M47" s="155">
        <f>Database!M43*(0.15+(0.15*(Indices!$E$104/Indices!$AS$23))+(0.23*(Indices!$E$105/Indices!$AS$24))+(0.11*(Indices!$E$106/Indices!$AS$25))+(0.16*(Indices!$E$107/Indices!$AS$26))+(0.2*(Indices!$E$108/Indices!$AS$27)))</f>
        <v>0</v>
      </c>
      <c r="N47" s="155">
        <f>Database!N43*(0.15+(0.15*(Indices!$E$104/Indices!$X$23))+(0.23*(Indices!$E$105/Indices!$X$24))+(0.11*(Indices!$E$106/Indices!$X$25))+(0.16*(Indices!$E$107/Indices!$X$26))+(0.2*(Indices!$E$108/Indices!$X$27)))</f>
        <v>0</v>
      </c>
      <c r="O47" s="155">
        <f>Database!O43*(0.15+(0.15*(Indices!$E$104/Indices!$AE$23))+(0.23*(Indices!$E$105/Indices!$AE$24))+(0.11*(Indices!$E$106/Indices!$AE$25))+(0.16*(Indices!$E$107/Indices!$AE$26))+(0.2*(Indices!$E$108/Indices!$AE$27)))</f>
        <v>0</v>
      </c>
      <c r="P47" s="155">
        <f>Database!P43*(0.15+(0.15*(Indices!$E$104/Indices!$X$23))+(0.23*(Indices!$E$105/Indices!$X$24))+(0.11*(Indices!$E$106/Indices!$X$25))+(0.16*(Indices!$E$107/Indices!$X$26))+(0.2*(Indices!$E$108/Indices!$X$27)))</f>
        <v>0</v>
      </c>
      <c r="Q47" s="155">
        <f>Database!Q43*(0.15+(0.15*(Indices!$E$104/Indices!$AM$23))+(0.23*(Indices!$E$105/Indices!$AM$24))+(0.11*(Indices!$E$106/Indices!$AM$25))+(0.16*(Indices!$E$107/Indices!$AM$26))+(0.2*(Indices!$E$108/Indices!$AM$27)))</f>
        <v>2.766982693226029</v>
      </c>
      <c r="R47" s="155">
        <f>Database!R43*(0.15+(0.15*(Indices!$E$104/Indices!$AK$23))+(0.23*(Indices!$E$105/Indices!$AK$24))+(0.11*(Indices!$E$106/Indices!$AK$25))+(0.16*(Indices!$E$107/Indices!$AK$26))+(0.2*(Indices!$E$108/Indices!$AK$27)))</f>
        <v>0</v>
      </c>
      <c r="S47" s="155">
        <f>Database!S43*(0.15+(0.15*(Indices!$E$104/Indices!$AK$23))+(0.23*(Indices!$E$105/Indices!$AK$24))+(0.11*(Indices!$E$106/Indices!$AK$25))+(0.16*(Indices!$E$107/Indices!$AK$26))+(0.2*(Indices!$E$108/Indices!$AK$27)))</f>
        <v>0</v>
      </c>
      <c r="T47" s="155">
        <f>Database!T43*(0.15+(0.15*(Indices!$E$104/Indices!$AK$23))+(0.23*(Indices!$E$105/Indices!$AK$24))+(0.11*(Indices!$E$106/Indices!$AK$25))+(0.16*(Indices!$E$107/Indices!$AK$26))+(0.2*(Indices!$E$108/Indices!$AK$27)))</f>
        <v>0</v>
      </c>
      <c r="U47" s="155">
        <f>Database!U43*(0.15+(0.15*(Indices!$E$104/Indices!$AJ$23))+(0.23*(Indices!$E$105/Indices!$AJ$24))+(0.11*(Indices!$E$106/Indices!$AJ$25))+(0.16*(Indices!$E$107/Indices!$AJ$26))+(0.2*(Indices!$E$108/Indices!$AJ$27)))</f>
        <v>0</v>
      </c>
      <c r="V47" s="155">
        <f>Database!V43*(0.15+(0.15*(Indices!$E$104/Indices!$X$23))+(0.23*(Indices!$E$105/Indices!$X$24))+(0.11*(Indices!$E$106/Indices!$X$25))+(0.16*(Indices!$E$107/Indices!$X$26))+(0.2*(Indices!$E$108/Indices!$X$27)))</f>
        <v>0</v>
      </c>
      <c r="W47" s="155">
        <f>Database!W43*(0.15+(0.15*(Indices!$E$104/Indices!$X$23))+(0.23*(Indices!$E$105/Indices!$X$24))+(0.11*(Indices!$E$106/Indices!$X$25))+(0.16*(Indices!$E$107/Indices!$X$26))+(0.2*(Indices!$E$108/Indices!$X$27)))</f>
        <v>0</v>
      </c>
      <c r="X47" s="155">
        <f>Database!X43*(0.15+(0.15*(Indices!$E$104/Indices!$AS$23))+(0.23*(Indices!$E$105/Indices!$AS$24))+(0.11*(Indices!$E$106/Indices!$AS$25))+(0.16*(Indices!$E$107/Indices!$AS$26))+(0.2*(Indices!$E$108/Indices!$AS$27)))</f>
        <v>0</v>
      </c>
      <c r="Y47" s="155">
        <f>Database!Y43*(0.15+(0.15*(Indices!$E$104/Indices!$BV$23))+(0.23*(Indices!$E$105/Indices!$BV$24))+(0.11*(Indices!$E$106/Indices!$BV$25))+(0.16*(Indices!$E$107/Indices!$BV$26))+(0.2*(Indices!$E$108/Indices!$BV$27)))</f>
        <v>0</v>
      </c>
      <c r="Z47" s="155">
        <f>Database!Z43*(0.15+(0.15*(Indices!$E$104/Indices!$CA$23))+(0.23*(Indices!$E$105/Indices!$CA$24))+(0.11*(Indices!$E$106/Indices!$CA$25))+(0.16*(Indices!$E$107/Indices!$CA$26))+(0.2*(Indices!$E$108/Indices!$CA$27)))</f>
        <v>0</v>
      </c>
      <c r="AA47" s="155">
        <f>Database!AA43*(0.15+(0.15*(Indices!$E$104/Indices!$CK$23))+(0.23*(Indices!$E$105/Indices!$CK$24))+(0.11*(Indices!$E$106/Indices!$CK$25))+(0.16*(Indices!$E$107/Indices!$CK$26))+(0.2*(Indices!$E$108/Indices!$CK$27)))</f>
        <v>1.9430374497135618</v>
      </c>
      <c r="AB47" s="155">
        <f>Database!AB43*(0.15+(0.15*(Indices!$E$104/Indices!$BV$23))+(0.23*(Indices!$E$105/Indices!$BV$24))+(0.11*(Indices!$E$106/Indices!$BV$25))+(0.16*(Indices!$E$107/Indices!$BV$26))+(0.2*(Indices!$E$108/Indices!$BV$27)))</f>
        <v>2.1798790203916627</v>
      </c>
      <c r="AC47" s="155">
        <f>Database!AC43*(0.15+(0.15*(Indices!$E$104/Indices!$BV$23))+(0.23*(Indices!$E$105/Indices!$BV$24))+(0.11*(Indices!$E$106/Indices!$BV$25))+(0.16*(Indices!$E$107/Indices!$BV$26))+(0.2*(Indices!$E$108/Indices!$BV$27)))</f>
        <v>0</v>
      </c>
      <c r="AD47" s="155">
        <f>Database!AD43*(0.15+(0.15*(Indices!$E$104/Indices!$AV$23))+(0.23*(Indices!$E$105/Indices!$AV$24))+(0.11*(Indices!$E$106/Indices!$AV$25))+(0.16*(Indices!$E$107/Indices!$AV$26))+(0.2*(Indices!$E$108/Indices!$AV$27)))</f>
        <v>0</v>
      </c>
    </row>
    <row r="48" spans="2:30" ht="15">
      <c r="B48" s="152" t="s">
        <v>291</v>
      </c>
      <c r="C48" s="251" t="s">
        <v>292</v>
      </c>
      <c r="D48" s="145" t="s">
        <v>259</v>
      </c>
      <c r="E48" s="155">
        <f>Database!E44*(0.15+(0.15*(Indices!$E$104/Indices!$AV$23))+(0.23*(Indices!$E$105/Indices!$AV$24))+(0.11*(Indices!$E$106/Indices!$AV$25))+(0.16*(Indices!$E$107/Indices!$AV$26))+(0.2*(Indices!$E$108/Indices!$AV$27)))</f>
        <v>1.134276312464518</v>
      </c>
      <c r="F48" s="155">
        <f>Database!F44*(0.15+(0.15*(Indices!$E$104/Indices!$BD$23))+(0.23*(Indices!$E$105/Indices!$BD$24))+(0.11*(Indices!$E$106/Indices!$BD$25))+(0.16*(Indices!$E$107/Indices!$BD$26))+(0.2*(Indices!$E$108/Indices!$BD$27)))</f>
        <v>1.2217315324420153</v>
      </c>
      <c r="G48" s="155">
        <f>Database!G44*(0.15+(0.15*(Indices!$E$104/Indices!$AV$23))+(0.23*(Indices!$E$105/Indices!$AV$24))+(0.11*(Indices!$E$106/Indices!$AV$25))+(0.16*(Indices!$E$107/Indices!$AV$26))+(0.2*(Indices!$E$108/Indices!$AV$27)))</f>
        <v>2.126768085870971</v>
      </c>
      <c r="H48" s="155">
        <f>Database!H44*(0.15+(0.15*(Indices!$E$104/Indices!$BA$23))+(0.23*(Indices!$E$105/Indices!$BA$24))+(0.11*(Indices!$E$106/Indices!$BA$25))+(0.16*(Indices!$E$107/Indices!$BA$26))+(0.2*(Indices!$E$108/Indices!$BA$27)))</f>
        <v>1.747132797391038</v>
      </c>
      <c r="I48" s="155">
        <f>Database!I44*(0.15+(0.15*(Indices!$E$104/Indices!$BD$23))+(0.23*(Indices!$E$105/Indices!$BD$24))+(0.11*(Indices!$E$106/Indices!$BD$25))+(0.16*(Indices!$E$107/Indices!$BD$26))+(0.2*(Indices!$E$108/Indices!$BD$27)))</f>
        <v>1.0884517289028863</v>
      </c>
      <c r="J48" s="155">
        <f>Database!J44*(0.15+(0.15*(Indices!$E$104/Indices!$AV$23))+(0.23*(Indices!$E$105/Indices!$AV$24))+(0.11*(Indices!$E$106/Indices!$AV$25))+(0.16*(Indices!$E$107/Indices!$AV$26))+(0.2*(Indices!$E$108/Indices!$AV$27)))</f>
        <v>1.2760608515225826</v>
      </c>
      <c r="K48" s="155">
        <f>Database!K44*(0.15+(0.15*(Indices!$E$104/Indices!$AS$23))+(0.23*(Indices!$E$105/Indices!$AS$24))+(0.11*(Indices!$E$106/Indices!$AS$25))+(0.16*(Indices!$E$107/Indices!$AS$26))+(0.2*(Indices!$E$108/Indices!$AS$27)))</f>
        <v>1.920458198904449</v>
      </c>
      <c r="L48" s="155">
        <f>Database!L44*(0.15+(0.15*(Indices!$E$104/Indices!$E$23))+(0.23*(Indices!$E$105/Indices!$E$24))+(0.11*(Indices!$E$106/Indices!$E$25))+(0.16*(Indices!$E$107/Indices!$E$26))+(0.2*(Indices!$E$108/Indices!$E$27)))</f>
        <v>2.5643308145560075</v>
      </c>
      <c r="M48" s="155">
        <f>Database!M44*(0.15+(0.15*(Indices!$E$104/Indices!$AS$23))+(0.23*(Indices!$E$105/Indices!$AS$24))+(0.11*(Indices!$E$106/Indices!$AS$25))+(0.16*(Indices!$E$107/Indices!$AS$26))+(0.2*(Indices!$E$108/Indices!$AS$27)))</f>
        <v>1.764154239938059</v>
      </c>
      <c r="N48" s="155">
        <f>Database!N44*(0.15+(0.15*(Indices!$E$104/Indices!$X$23))+(0.23*(Indices!$E$105/Indices!$X$24))+(0.11*(Indices!$E$106/Indices!$X$25))+(0.16*(Indices!$E$107/Indices!$X$26))+(0.2*(Indices!$E$108/Indices!$X$27)))</f>
        <v>2.4674898978249686</v>
      </c>
      <c r="O48" s="155">
        <f>Database!O44*(0.15+(0.15*(Indices!$E$104/Indices!$AE$23))+(0.23*(Indices!$E$105/Indices!$AE$24))+(0.11*(Indices!$E$106/Indices!$AE$25))+(0.16*(Indices!$E$107/Indices!$AE$26))+(0.2*(Indices!$E$108/Indices!$AE$27)))</f>
        <v>1.8259047496263494</v>
      </c>
      <c r="P48" s="155">
        <f>Database!P44*(0.15+(0.15*(Indices!$E$104/Indices!$X$23))+(0.23*(Indices!$E$105/Indices!$X$24))+(0.11*(Indices!$E$106/Indices!$X$25))+(0.16*(Indices!$E$107/Indices!$X$26))+(0.2*(Indices!$E$108/Indices!$X$27)))</f>
        <v>2.143879528663681</v>
      </c>
      <c r="Q48" s="155">
        <f>Database!Q44*(0.15+(0.15*(Indices!$E$104/Indices!$AM$23))+(0.23*(Indices!$E$105/Indices!$AM$24))+(0.11*(Indices!$E$106/Indices!$AM$25))+(0.16*(Indices!$E$107/Indices!$AM$26))+(0.2*(Indices!$E$108/Indices!$AM$27)))</f>
        <v>1.853742099895271</v>
      </c>
      <c r="R48" s="155">
        <f>Database!R44*(0.15+(0.15*(Indices!$E$104/Indices!$AK$23))+(0.23*(Indices!$E$105/Indices!$AK$24))+(0.11*(Indices!$E$106/Indices!$AK$25))+(0.16*(Indices!$E$107/Indices!$AK$26))+(0.2*(Indices!$E$108/Indices!$AK$27)))</f>
        <v>2.0605513575888463</v>
      </c>
      <c r="S48" s="155">
        <f>Database!S44*(0.15+(0.15*(Indices!$E$104/Indices!$AK$23))+(0.23*(Indices!$E$105/Indices!$AK$24))+(0.11*(Indices!$E$106/Indices!$AK$25))+(0.16*(Indices!$E$107/Indices!$AK$26))+(0.2*(Indices!$E$108/Indices!$AK$27)))</f>
        <v>2.019613251146684</v>
      </c>
      <c r="T48" s="155">
        <f>Database!T44*(0.15+(0.15*(Indices!$E$104/Indices!$AK$23))+(0.23*(Indices!$E$105/Indices!$AK$24))+(0.11*(Indices!$E$106/Indices!$AK$25))+(0.16*(Indices!$E$107/Indices!$AK$26))+(0.2*(Indices!$E$108/Indices!$AK$27)))</f>
        <v>1.9923211801852423</v>
      </c>
      <c r="U48" s="155">
        <f>Database!U44*(0.15+(0.15*(Indices!$E$104/Indices!$AJ$23))+(0.23*(Indices!$E$105/Indices!$AJ$24))+(0.11*(Indices!$E$106/Indices!$AJ$25))+(0.16*(Indices!$E$107/Indices!$AJ$26))+(0.2*(Indices!$E$108/Indices!$AJ$27)))</f>
        <v>2.2862869326584248</v>
      </c>
      <c r="V48" s="155">
        <f>Database!V44*(0.15+(0.15*(Indices!$E$104/Indices!$X$23))+(0.23*(Indices!$E$105/Indices!$X$24))+(0.11*(Indices!$E$106/Indices!$X$25))+(0.16*(Indices!$E$107/Indices!$X$26))+(0.2*(Indices!$E$108/Indices!$X$27)))</f>
        <v>4.452672867224568</v>
      </c>
      <c r="W48" s="155">
        <f>Database!W44*(0.15+(0.15*(Indices!$E$104/Indices!$X$23))+(0.23*(Indices!$E$105/Indices!$X$24))+(0.11*(Indices!$E$106/Indices!$X$25))+(0.16*(Indices!$E$107/Indices!$X$26))+(0.2*(Indices!$E$108/Indices!$X$27)))</f>
        <v>2.935465816170271</v>
      </c>
      <c r="X48" s="155">
        <f>Database!X44*(0.15+(0.15*(Indices!$E$104/Indices!$AS$23))+(0.23*(Indices!$E$105/Indices!$AS$24))+(0.11*(Indices!$E$106/Indices!$AS$25))+(0.16*(Indices!$E$107/Indices!$AS$26))+(0.2*(Indices!$E$108/Indices!$AS$27)))</f>
        <v>1.8537756225536</v>
      </c>
      <c r="Y48" s="155">
        <f>Database!Y44*(0.15+(0.15*(Indices!$E$104/Indices!$BV$23))+(0.23*(Indices!$E$105/Indices!$BV$24))+(0.11*(Indices!$E$106/Indices!$BV$25))+(0.16*(Indices!$E$107/Indices!$BV$26))+(0.2*(Indices!$E$108/Indices!$BV$27)))</f>
        <v>1.0846227320973152</v>
      </c>
      <c r="Z48" s="155">
        <f>Database!Z44*(0.15+(0.15*(Indices!$E$104/Indices!$CA$23))+(0.23*(Indices!$E$105/Indices!$CA$24))+(0.11*(Indices!$E$106/Indices!$CA$25))+(0.16*(Indices!$E$107/Indices!$CA$26))+(0.2*(Indices!$E$108/Indices!$CA$27)))</f>
        <v>1.3182752763817565</v>
      </c>
      <c r="AA48" s="155">
        <f>Database!AA44*(0.15+(0.15*(Indices!$E$104/Indices!$CK$23))+(0.23*(Indices!$E$105/Indices!$CK$24))+(0.11*(Indices!$E$106/Indices!$CK$25))+(0.16*(Indices!$E$107/Indices!$CK$26))+(0.2*(Indices!$E$108/Indices!$CK$27)))</f>
        <v>1.2826587086344428</v>
      </c>
      <c r="AB48" s="155">
        <f>Database!AB44*(0.15+(0.15*(Indices!$E$104/Indices!$BV$23))+(0.23*(Indices!$E$105/Indices!$BV$24))+(0.11*(Indices!$E$106/Indices!$BV$25))+(0.16*(Indices!$E$107/Indices!$BV$26))+(0.2*(Indices!$E$108/Indices!$BV$27)))</f>
        <v>1.5843998733578426</v>
      </c>
      <c r="AC48" s="155">
        <f>Database!AC44*(0.15+(0.15*(Indices!$E$104/Indices!$BV$23))+(0.23*(Indices!$E$105/Indices!$BV$24))+(0.11*(Indices!$E$106/Indices!$BV$25))+(0.16*(Indices!$E$107/Indices!$BV$26))+(0.2*(Indices!$E$108/Indices!$BV$27)))</f>
        <v>1.4780643113875176</v>
      </c>
      <c r="AD48" s="155">
        <f>Database!AD44*(0.15+(0.15*(Indices!$E$104/Indices!$AV$23))+(0.23*(Indices!$E$105/Indices!$AV$24))+(0.11*(Indices!$E$106/Indices!$AV$25))+(0.16*(Indices!$E$107/Indices!$AV$26))+(0.2*(Indices!$E$108/Indices!$AV$27)))</f>
        <v>1.2760608515225826</v>
      </c>
    </row>
    <row r="49" spans="3:30" ht="22.5" customHeight="1">
      <c r="C49" s="154"/>
      <c r="D49" s="150"/>
      <c r="E49" s="155"/>
      <c r="F49" s="155"/>
      <c r="G49" s="155"/>
      <c r="H49" s="155"/>
      <c r="I49" s="155"/>
      <c r="J49" s="155"/>
      <c r="K49" s="175"/>
      <c r="AD49" s="155"/>
    </row>
    <row r="50" spans="1:109" s="158" customFormat="1" ht="18.75" customHeight="1">
      <c r="A50" s="117"/>
      <c r="B50" s="142">
        <v>5</v>
      </c>
      <c r="C50" s="250" t="s">
        <v>293</v>
      </c>
      <c r="D50" s="142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</row>
    <row r="51" spans="1:30" ht="15">
      <c r="A51" s="158"/>
      <c r="B51" s="152" t="s">
        <v>257</v>
      </c>
      <c r="C51" s="15" t="s">
        <v>294</v>
      </c>
      <c r="D51" s="145" t="s">
        <v>259</v>
      </c>
      <c r="E51" s="253">
        <f>Database!E47</f>
        <v>7.59</v>
      </c>
      <c r="F51" s="253">
        <f>Database!F47</f>
        <v>0</v>
      </c>
      <c r="G51" s="253">
        <f>Database!G47</f>
        <v>6.46344</v>
      </c>
      <c r="H51" s="253">
        <f>Database!H47</f>
        <v>6.44</v>
      </c>
      <c r="I51" s="253">
        <f>Database!I47</f>
        <v>5.35928</v>
      </c>
      <c r="J51" s="253">
        <f>Database!J47</f>
        <v>9.78539</v>
      </c>
      <c r="K51" s="253">
        <f>Database!K47</f>
        <v>10.84</v>
      </c>
      <c r="L51" s="253">
        <f>Database!L47</f>
        <v>1.4413458540000001</v>
      </c>
      <c r="M51" s="253">
        <f>Database!M47</f>
        <v>10.454556380000001</v>
      </c>
      <c r="N51" s="253">
        <f>Database!N47</f>
        <v>2.59</v>
      </c>
      <c r="O51" s="253">
        <f>Database!O47</f>
        <v>3.503512354</v>
      </c>
      <c r="P51" s="253">
        <f>Database!P47</f>
        <v>2.218956496</v>
      </c>
      <c r="Q51" s="253">
        <f>Database!Q47</f>
        <v>0</v>
      </c>
      <c r="R51" s="253">
        <f>Database!R47</f>
        <v>21.48</v>
      </c>
      <c r="S51" s="253">
        <f>Database!S47</f>
        <v>8.29095</v>
      </c>
      <c r="T51" s="253">
        <f>Database!T47</f>
        <v>20.779627762</v>
      </c>
      <c r="U51" s="253">
        <f>Database!U47</f>
        <v>4.25776</v>
      </c>
      <c r="V51" s="253">
        <f>Database!V47</f>
        <v>0</v>
      </c>
      <c r="W51" s="253">
        <f>Database!W47</f>
        <v>2.67062</v>
      </c>
      <c r="X51" s="253">
        <f>Database!X47</f>
        <v>11.187366672000001</v>
      </c>
      <c r="Y51" s="253">
        <f>Database!Y47</f>
        <v>13.71</v>
      </c>
      <c r="Z51" s="253">
        <f>Database!Z47</f>
        <v>6.7</v>
      </c>
      <c r="AA51" s="253">
        <f>Database!AA47</f>
        <v>10.54</v>
      </c>
      <c r="AB51" s="253">
        <f>Database!AB47</f>
        <v>0</v>
      </c>
      <c r="AC51" s="253">
        <f>Database!AC47</f>
        <v>0</v>
      </c>
      <c r="AD51" s="253">
        <f>Database!AD47</f>
        <v>0</v>
      </c>
    </row>
    <row r="52" spans="2:30" ht="15">
      <c r="B52" s="152" t="s">
        <v>260</v>
      </c>
      <c r="C52" s="15" t="s">
        <v>295</v>
      </c>
      <c r="D52" s="145" t="s">
        <v>259</v>
      </c>
      <c r="E52" s="253">
        <f>Database!E48</f>
        <v>6.28</v>
      </c>
      <c r="F52" s="253">
        <f>Database!F48</f>
        <v>0</v>
      </c>
      <c r="G52" s="253">
        <f>Database!G48</f>
        <v>5.2334</v>
      </c>
      <c r="H52" s="253">
        <f>Database!H48</f>
        <v>6.44</v>
      </c>
      <c r="I52" s="253">
        <f>Database!I48</f>
        <v>5.61208</v>
      </c>
      <c r="J52" s="253">
        <f>Database!J48</f>
        <v>8.17195</v>
      </c>
      <c r="K52" s="253">
        <f>Database!K48</f>
        <v>9.04</v>
      </c>
      <c r="L52" s="253">
        <f>Database!L48</f>
        <v>1.1316221560000002</v>
      </c>
      <c r="M52" s="253">
        <f>Database!M48</f>
        <v>9.726843715</v>
      </c>
      <c r="N52" s="253">
        <f>Database!N48</f>
        <v>5.26</v>
      </c>
      <c r="O52" s="253">
        <f>Database!O48</f>
        <v>1.9370970880000002</v>
      </c>
      <c r="P52" s="253">
        <f>Database!P48</f>
        <v>1.502197404</v>
      </c>
      <c r="Q52" s="253">
        <f>Database!Q48</f>
        <v>0</v>
      </c>
      <c r="R52" s="253">
        <f>Database!R48</f>
        <v>15.82</v>
      </c>
      <c r="S52" s="253">
        <f>Database!S48</f>
        <v>8.13802</v>
      </c>
      <c r="T52" s="253">
        <f>Database!T48</f>
        <v>15.294645824000002</v>
      </c>
      <c r="U52" s="253">
        <f>Database!U48</f>
        <v>3.22342</v>
      </c>
      <c r="V52" s="253">
        <f>Database!V48</f>
        <v>0</v>
      </c>
      <c r="W52" s="253">
        <f>Database!W48</f>
        <v>1.93734</v>
      </c>
      <c r="X52" s="253">
        <f>Database!X48</f>
        <v>9.636564704</v>
      </c>
      <c r="Y52" s="253">
        <f>Database!Y48</f>
        <v>0</v>
      </c>
      <c r="Z52" s="253">
        <f>Database!Z48</f>
        <v>4.54</v>
      </c>
      <c r="AA52" s="253">
        <f>Database!AA48</f>
        <v>0</v>
      </c>
      <c r="AB52" s="253">
        <f>Database!AB48</f>
        <v>0</v>
      </c>
      <c r="AC52" s="253">
        <f>Database!AC48</f>
        <v>0</v>
      </c>
      <c r="AD52" s="253">
        <f>Database!AD48</f>
        <v>0</v>
      </c>
    </row>
    <row r="53" spans="2:30" ht="17.25" customHeight="1">
      <c r="B53" s="152" t="s">
        <v>262</v>
      </c>
      <c r="C53" s="15" t="s">
        <v>296</v>
      </c>
      <c r="D53" s="145" t="s">
        <v>259</v>
      </c>
      <c r="E53" s="253">
        <f>Database!E49</f>
        <v>35.67</v>
      </c>
      <c r="F53" s="253">
        <f>Database!F49</f>
        <v>0</v>
      </c>
      <c r="G53" s="253">
        <f>Database!G49</f>
        <v>27.21488</v>
      </c>
      <c r="H53" s="253">
        <f>Database!H49</f>
        <v>13.58</v>
      </c>
      <c r="I53" s="253">
        <f>Database!I49</f>
        <v>13.29709</v>
      </c>
      <c r="J53" s="253">
        <f>Database!J49</f>
        <v>18.27843</v>
      </c>
      <c r="K53" s="253">
        <f>Database!K49</f>
        <v>15.03</v>
      </c>
      <c r="L53" s="253">
        <f>Database!L49</f>
        <v>10.602019558</v>
      </c>
      <c r="M53" s="253">
        <f>Database!M49</f>
        <v>17.988001</v>
      </c>
      <c r="N53" s="253">
        <f>Database!N49</f>
        <v>16.9</v>
      </c>
      <c r="O53" s="253">
        <f>Database!O49</f>
        <v>15.678776531999999</v>
      </c>
      <c r="P53" s="253">
        <f>Database!P49</f>
        <v>23.541686434000002</v>
      </c>
      <c r="Q53" s="253">
        <f>Database!Q49</f>
        <v>0</v>
      </c>
      <c r="R53" s="253">
        <f>Database!R49</f>
        <v>24.54</v>
      </c>
      <c r="S53" s="253">
        <f>Database!S49</f>
        <v>20.38329</v>
      </c>
      <c r="T53" s="253">
        <f>Database!T49</f>
        <v>23.678708582</v>
      </c>
      <c r="U53" s="253">
        <f>Database!U49</f>
        <v>30.31707</v>
      </c>
      <c r="V53" s="253">
        <f>Database!V49</f>
        <v>0</v>
      </c>
      <c r="W53" s="253">
        <f>Database!W49</f>
        <v>16.371560000000002</v>
      </c>
      <c r="X53" s="253">
        <f>Database!X49</f>
        <v>18.750848916000002</v>
      </c>
      <c r="Y53" s="253">
        <f>Database!Y49</f>
        <v>16.07072</v>
      </c>
      <c r="Z53" s="253">
        <f>Database!Z49</f>
        <v>14.74</v>
      </c>
      <c r="AA53" s="253">
        <f>Database!AA49</f>
        <v>22.18</v>
      </c>
      <c r="AB53" s="253">
        <f>Database!AB49</f>
        <v>20.36</v>
      </c>
      <c r="AC53" s="253">
        <f>Database!AC49</f>
        <v>16.94</v>
      </c>
      <c r="AD53" s="253">
        <f>Database!AD49</f>
        <v>0</v>
      </c>
    </row>
    <row r="54" spans="2:30" ht="15">
      <c r="B54" s="152" t="s">
        <v>264</v>
      </c>
      <c r="C54" s="15" t="s">
        <v>297</v>
      </c>
      <c r="D54" s="145" t="s">
        <v>259</v>
      </c>
      <c r="E54" s="253">
        <f>Database!E50</f>
        <v>19.71</v>
      </c>
      <c r="F54" s="253">
        <f>Database!F50</f>
        <v>0</v>
      </c>
      <c r="G54" s="253">
        <f>Database!G50</f>
        <v>17.01147</v>
      </c>
      <c r="H54" s="253">
        <f>Database!H50</f>
        <v>18.76</v>
      </c>
      <c r="I54" s="253">
        <f>Database!I50</f>
        <v>17.19015</v>
      </c>
      <c r="J54" s="253">
        <f>Database!J50</f>
        <v>11.61224</v>
      </c>
      <c r="K54" s="253">
        <f>Database!K50</f>
        <v>12.83</v>
      </c>
      <c r="L54" s="253">
        <f>Database!L50</f>
        <v>5.2081747179999995</v>
      </c>
      <c r="M54" s="253">
        <f>Database!M50</f>
        <v>27.663585725</v>
      </c>
      <c r="N54" s="253">
        <f>Database!N50</f>
        <v>9.8</v>
      </c>
      <c r="O54" s="253">
        <f>Database!O50</f>
        <v>8.558741708</v>
      </c>
      <c r="P54" s="253">
        <f>Database!P50</f>
        <v>6.018643495999999</v>
      </c>
      <c r="Q54" s="253">
        <f>Database!Q50</f>
        <v>0</v>
      </c>
      <c r="R54" s="253">
        <f>Database!R50</f>
        <v>19.82</v>
      </c>
      <c r="S54" s="253">
        <f>Database!S50</f>
        <v>20.77654</v>
      </c>
      <c r="T54" s="253">
        <f>Database!T50</f>
        <v>19.113901008000003</v>
      </c>
      <c r="U54" s="253">
        <f>Database!U50</f>
        <v>19.17108</v>
      </c>
      <c r="V54" s="253">
        <f>Database!V50</f>
        <v>0</v>
      </c>
      <c r="W54" s="253">
        <f>Database!W50</f>
        <v>9.37822</v>
      </c>
      <c r="X54" s="253">
        <f>Database!X50</f>
        <v>11.776940148</v>
      </c>
      <c r="Y54" s="253">
        <f>Database!Y50</f>
        <v>16.39</v>
      </c>
      <c r="Z54" s="253">
        <f>Database!Z50</f>
        <v>17.87</v>
      </c>
      <c r="AA54" s="253">
        <f>Database!AA50</f>
        <v>25.19</v>
      </c>
      <c r="AB54" s="253">
        <f>Database!AB50</f>
        <v>26.1</v>
      </c>
      <c r="AC54" s="253">
        <f>Database!AC50</f>
        <v>0</v>
      </c>
      <c r="AD54" s="253">
        <f>Database!AD50</f>
        <v>0</v>
      </c>
    </row>
    <row r="55" spans="2:30" ht="15">
      <c r="B55" s="152" t="s">
        <v>270</v>
      </c>
      <c r="C55" s="15" t="s">
        <v>298</v>
      </c>
      <c r="D55" s="145" t="s">
        <v>259</v>
      </c>
      <c r="E55" s="253">
        <f>Database!E51</f>
        <v>0</v>
      </c>
      <c r="F55" s="253">
        <f>Database!F51</f>
        <v>0</v>
      </c>
      <c r="G55" s="253">
        <f>Database!G51</f>
        <v>0</v>
      </c>
      <c r="H55" s="253">
        <f>Database!H51</f>
        <v>13.63</v>
      </c>
      <c r="I55" s="253">
        <f>Database!I51</f>
        <v>12.53869</v>
      </c>
      <c r="J55" s="253">
        <f>Database!J51</f>
        <v>0</v>
      </c>
      <c r="K55" s="253">
        <f>Database!K51</f>
        <v>13.12</v>
      </c>
      <c r="L55" s="253">
        <f>Database!L51</f>
        <v>0</v>
      </c>
      <c r="M55" s="253">
        <f>Database!M51</f>
        <v>13.672922725</v>
      </c>
      <c r="N55" s="253">
        <f>Database!N51</f>
        <v>0</v>
      </c>
      <c r="O55" s="253">
        <f>Database!O51</f>
        <v>6.422724648</v>
      </c>
      <c r="P55" s="253">
        <f>Database!P51</f>
        <v>0</v>
      </c>
      <c r="Q55" s="253">
        <f>Database!Q51</f>
        <v>0</v>
      </c>
      <c r="R55" s="253">
        <f>Database!R51</f>
        <v>14.82</v>
      </c>
      <c r="S55" s="253">
        <f>Database!S51</f>
        <v>13.44685</v>
      </c>
      <c r="T55" s="253">
        <f>Database!T51</f>
        <v>14.37477176</v>
      </c>
      <c r="U55" s="253">
        <f>Database!U51</f>
        <v>13.51785</v>
      </c>
      <c r="V55" s="253">
        <f>Database!V51</f>
        <v>0</v>
      </c>
      <c r="W55" s="253">
        <f>Database!W51</f>
        <v>0</v>
      </c>
      <c r="X55" s="253">
        <f>Database!X51</f>
        <v>8.585817283999999</v>
      </c>
      <c r="Y55" s="253">
        <f>Database!Y51</f>
        <v>11.1</v>
      </c>
      <c r="Z55" s="253">
        <f>Database!Z51</f>
        <v>0</v>
      </c>
      <c r="AA55" s="253">
        <f>Database!AA51</f>
        <v>0</v>
      </c>
      <c r="AB55" s="253">
        <f>Database!AB51</f>
        <v>0</v>
      </c>
      <c r="AC55" s="253">
        <f>Database!AC51</f>
        <v>0</v>
      </c>
      <c r="AD55" s="253">
        <f>Database!AD51</f>
        <v>0</v>
      </c>
    </row>
    <row r="56" spans="2:30" ht="15">
      <c r="B56" s="152" t="s">
        <v>272</v>
      </c>
      <c r="C56" s="15" t="s">
        <v>299</v>
      </c>
      <c r="D56" s="145" t="s">
        <v>259</v>
      </c>
      <c r="E56" s="253">
        <f>Database!E52</f>
        <v>107.73</v>
      </c>
      <c r="F56" s="253">
        <f>Database!F52</f>
        <v>0</v>
      </c>
      <c r="G56" s="253">
        <f>Database!G52</f>
        <v>181.77682</v>
      </c>
      <c r="H56" s="253">
        <f>Database!H52</f>
        <v>159.75</v>
      </c>
      <c r="I56" s="253">
        <f>Database!I52</f>
        <v>96.36596</v>
      </c>
      <c r="J56" s="253">
        <f>Database!J52</f>
        <v>68.28134</v>
      </c>
      <c r="K56" s="253">
        <f>Database!K52</f>
        <v>133.64</v>
      </c>
      <c r="L56" s="253">
        <f>Database!L52</f>
        <v>5.16</v>
      </c>
      <c r="M56" s="253">
        <f>Database!M52</f>
        <v>210.46</v>
      </c>
      <c r="N56" s="253">
        <f>Database!N52</f>
        <v>29.66</v>
      </c>
      <c r="O56" s="253">
        <f>Database!O52</f>
        <v>89.02</v>
      </c>
      <c r="P56" s="253">
        <f>Database!P52</f>
        <v>16.94</v>
      </c>
      <c r="Q56" s="253">
        <f>Database!Q52</f>
        <v>0</v>
      </c>
      <c r="R56" s="253">
        <f>Database!R52</f>
        <v>244.09</v>
      </c>
      <c r="S56" s="253">
        <f>Database!S52</f>
        <v>107.45464</v>
      </c>
      <c r="T56" s="253">
        <f>Database!T52</f>
        <v>234.94</v>
      </c>
      <c r="U56" s="253">
        <f>Database!U52</f>
        <v>181.96483</v>
      </c>
      <c r="V56" s="253">
        <f>Database!V52</f>
        <v>0</v>
      </c>
      <c r="W56" s="253">
        <f>Database!W52</f>
        <v>6.17889</v>
      </c>
      <c r="X56" s="253">
        <f>Database!X52</f>
        <v>123.29045639</v>
      </c>
      <c r="Y56" s="253">
        <f>Database!Y52</f>
        <v>109.3</v>
      </c>
      <c r="Z56" s="253">
        <f>Database!Z52</f>
        <v>44.16</v>
      </c>
      <c r="AA56" s="253">
        <f>Database!AA52</f>
        <v>133.58</v>
      </c>
      <c r="AB56" s="253">
        <f>Database!AB52</f>
        <v>37.9</v>
      </c>
      <c r="AC56" s="253">
        <f>Database!AC52</f>
        <v>35.69</v>
      </c>
      <c r="AD56" s="253">
        <f>Database!AD52</f>
        <v>0</v>
      </c>
    </row>
    <row r="57" spans="2:30" ht="15">
      <c r="B57" s="160"/>
      <c r="C57" s="154"/>
      <c r="D57" s="150"/>
      <c r="E57" s="155"/>
      <c r="F57" s="163"/>
      <c r="G57" s="163"/>
      <c r="H57" s="155"/>
      <c r="I57" s="163"/>
      <c r="J57" s="155"/>
      <c r="K57" s="175"/>
      <c r="AD57" s="155"/>
    </row>
    <row r="58" spans="2:109" ht="15">
      <c r="B58" s="142">
        <v>6</v>
      </c>
      <c r="C58" s="250" t="s">
        <v>300</v>
      </c>
      <c r="D58" s="142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143"/>
      <c r="CI58" s="143"/>
      <c r="CJ58" s="143"/>
      <c r="CK58" s="143"/>
      <c r="CL58" s="143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3"/>
      <c r="DE58" s="143"/>
    </row>
    <row r="59" spans="2:30" ht="15">
      <c r="B59" s="152" t="s">
        <v>257</v>
      </c>
      <c r="C59" s="252" t="s">
        <v>301</v>
      </c>
      <c r="D59" s="152"/>
      <c r="E59" s="155"/>
      <c r="F59" s="155"/>
      <c r="G59" s="155"/>
      <c r="H59" s="153"/>
      <c r="I59" s="155"/>
      <c r="J59" s="155"/>
      <c r="K59" s="175"/>
      <c r="AD59" s="155"/>
    </row>
    <row r="60" spans="2:30" ht="15" customHeight="1" outlineLevel="1">
      <c r="B60" s="252"/>
      <c r="C60" t="s">
        <v>302</v>
      </c>
      <c r="D60" s="145" t="s">
        <v>259</v>
      </c>
      <c r="E60" s="155">
        <f>Database!E56*(0.15+(0.15*(Indices!$E$104/Indices!$AV$23))+(0.23*(Indices!$E$105/Indices!$AV$24))+(0.11*(Indices!$E$106/Indices!$AV$25))+(0.16*(Indices!$E$107/Indices!$AV$26))+(0.2*(Indices!$E$108/Indices!$AV$27)))</f>
        <v>15.493183267981257</v>
      </c>
      <c r="F60" s="155">
        <f>Database!F56*(0.15+(0.15*(Indices!$E$104/Indices!$BD$23))+(0.23*(Indices!$E$105/Indices!$BD$24))+(0.11*(Indices!$E$106/Indices!$BD$25))+(0.16*(Indices!$E$107/Indices!$BD$26))+(0.2*(Indices!$E$108/Indices!$BD$27)))</f>
        <v>17.737320520999077</v>
      </c>
      <c r="G60" s="155">
        <f>Database!G56*(0.15+(0.15*(Indices!$E$104/Indices!$AV$23))+(0.23*(Indices!$E$105/Indices!$AV$24))+(0.11*(Indices!$E$106/Indices!$AV$25))+(0.16*(Indices!$E$107/Indices!$AV$26))+(0.2*(Indices!$E$108/Indices!$AV$27)))</f>
        <v>18.675627473664374</v>
      </c>
      <c r="H60" s="155">
        <f>Database!H56*(0.15+(0.15*(Indices!$E$104/Indices!$BA$23))+(0.23*(Indices!$E$105/Indices!$BA$24))+(0.11*(Indices!$E$106/Indices!$BA$25))+(0.16*(Indices!$E$107/Indices!$BA$26))+(0.2*(Indices!$E$108/Indices!$BA$27)))</f>
        <v>15.576255526405124</v>
      </c>
      <c r="I60" s="155">
        <f>Database!I56*(0.15+(0.15*(Indices!$E$104/Indices!$BD$23))+(0.23*(Indices!$E$105/Indices!$BD$24))+(0.11*(Indices!$E$106/Indices!$BD$25))+(0.16*(Indices!$E$107/Indices!$BD$26))+(0.2*(Indices!$E$108/Indices!$BD$27)))</f>
        <v>14.42321824614598</v>
      </c>
      <c r="J60" s="155">
        <f>Database!J56*(0.15+(0.15*(Indices!$E$104/Indices!$AV$23))+(0.23*(Indices!$E$105/Indices!$AV$24))+(0.11*(Indices!$E$106/Indices!$AV$25))+(0.16*(Indices!$E$107/Indices!$AV$26))+(0.2*(Indices!$E$108/Indices!$AV$27)))</f>
        <v>16.41971945171861</v>
      </c>
      <c r="K60" s="155">
        <f>Database!K56*(0.15+(0.15*(Indices!$E$104/Indices!$AS$23))+(0.23*(Indices!$E$105/Indices!$AS$24))+(0.11*(Indices!$E$106/Indices!$AS$25))+(0.16*(Indices!$E$107/Indices!$AS$26))+(0.2*(Indices!$E$108/Indices!$AS$27)))</f>
        <v>16.617298026631552</v>
      </c>
      <c r="L60" s="155">
        <f>Database!L56*(0.15+(0.15*(Indices!$E$104/Indices!$E$23))+(0.23*(Indices!$E$105/Indices!$E$24))+(0.11*(Indices!$E$106/Indices!$E$25))+(0.16*(Indices!$E$107/Indices!$E$26))+(0.2*(Indices!$E$108/Indices!$E$27)))</f>
        <v>19.049314622416055</v>
      </c>
      <c r="M60" s="155">
        <f>Database!M56*(0.15+(0.15*(Indices!$E$104/Indices!$AS$23))+(0.23*(Indices!$E$105/Indices!$AS$24))+(0.11*(Indices!$E$106/Indices!$AS$25))+(0.16*(Indices!$E$107/Indices!$AS$26))+(0.2*(Indices!$E$108/Indices!$AS$27)))</f>
        <v>16.104215611157578</v>
      </c>
      <c r="N60" s="155">
        <f>Database!N56*(0.15+(0.15*(Indices!$E$104/Indices!$X$23))+(0.23*(Indices!$E$105/Indices!$X$24))+(0.11*(Indices!$E$106/Indices!$X$25))+(0.16*(Indices!$E$107/Indices!$X$26))+(0.2*(Indices!$E$108/Indices!$X$27)))</f>
        <v>19.82798315708486</v>
      </c>
      <c r="O60" s="155">
        <f>Database!O56*(0.15+(0.15*(Indices!$E$104/Indices!$AE$23))+(0.23*(Indices!$E$105/Indices!$AE$24))+(0.11*(Indices!$E$106/Indices!$AE$25))+(0.16*(Indices!$E$107/Indices!$AE$26))+(0.2*(Indices!$E$108/Indices!$AE$27)))</f>
        <v>17.078033902365455</v>
      </c>
      <c r="P60" s="155">
        <f>Database!P56*(0.15+(0.15*(Indices!$E$104/Indices!$X$23))+(0.23*(Indices!$E$105/Indices!$X$24))+(0.11*(Indices!$E$106/Indices!$X$25))+(0.16*(Indices!$E$107/Indices!$X$26))+(0.2*(Indices!$E$108/Indices!$X$27)))</f>
        <v>19.954570997561955</v>
      </c>
      <c r="Q60" s="155">
        <f>Database!Q56*(0.15+(0.15*(Indices!$E$104/Indices!$AM$23))+(0.23*(Indices!$E$105/Indices!$AM$24))+(0.11*(Indices!$E$106/Indices!$AM$25))+(0.16*(Indices!$E$107/Indices!$AM$26))+(0.2*(Indices!$E$108/Indices!$AM$27)))</f>
        <v>19.368878852582206</v>
      </c>
      <c r="R60" s="155">
        <f>Database!R56*(0.15+(0.15*(Indices!$E$104/Indices!$AK$23))+(0.23*(Indices!$E$105/Indices!$AK$24))+(0.11*(Indices!$E$106/Indices!$AK$25))+(0.16*(Indices!$E$107/Indices!$AK$26))+(0.2*(Indices!$E$108/Indices!$AK$27)))</f>
        <v>20.086964227621074</v>
      </c>
      <c r="S60" s="155">
        <f>Database!S56*(0.15+(0.15*(Indices!$E$104/Indices!$AK$23))+(0.23*(Indices!$E$105/Indices!$AK$24))+(0.11*(Indices!$E$106/Indices!$AK$25))+(0.16*(Indices!$E$107/Indices!$AK$26))+(0.2*(Indices!$E$108/Indices!$AK$27)))</f>
        <v>16.85540562732513</v>
      </c>
      <c r="T60" s="155">
        <f>Database!T56*(0.15+(0.15*(Indices!$E$104/Indices!$AK$23))+(0.23*(Indices!$E$105/Indices!$AK$24))+(0.11*(Indices!$E$106/Indices!$AK$25))+(0.16*(Indices!$E$107/Indices!$AK$26))+(0.2*(Indices!$E$108/Indices!$AK$27)))</f>
        <v>19.533555183809042</v>
      </c>
      <c r="U60" s="155">
        <f>Database!U56*(0.15+(0.15*(Indices!$E$104/Indices!$AJ$23))+(0.23*(Indices!$E$105/Indices!$AJ$24))+(0.11*(Indices!$E$106/Indices!$AJ$25))+(0.16*(Indices!$E$107/Indices!$AJ$26))+(0.2*(Indices!$E$108/Indices!$AJ$27)))</f>
        <v>17.283644693851986</v>
      </c>
      <c r="V60" s="155">
        <f>Database!V56*(0.15+(0.15*(Indices!$E$104/Indices!$X$23))+(0.23*(Indices!$E$105/Indices!$X$24))+(0.11*(Indices!$E$106/Indices!$X$25))+(0.16*(Indices!$E$107/Indices!$X$26))+(0.2*(Indices!$E$108/Indices!$X$27)))</f>
        <v>0</v>
      </c>
      <c r="W60" s="155">
        <f>Database!W56*(0.15+(0.15*(Indices!$E$104/Indices!$X$23))+(0.23*(Indices!$E$105/Indices!$X$24))+(0.11*(Indices!$E$106/Indices!$X$25))+(0.16*(Indices!$E$107/Indices!$X$26))+(0.2*(Indices!$E$108/Indices!$X$27)))</f>
        <v>19.437351815581344</v>
      </c>
      <c r="X60" s="155">
        <f>Database!X56*(0.15+(0.15*(Indices!$E$104/Indices!$AS$23))+(0.23*(Indices!$E$105/Indices!$AS$24))+(0.11*(Indices!$E$106/Indices!$AS$25))+(0.16*(Indices!$E$107/Indices!$AS$26))+(0.2*(Indices!$E$108/Indices!$AS$27)))</f>
        <v>21.99191368050997</v>
      </c>
      <c r="Y60" s="155">
        <f>Database!Y56*(0.15+(0.15*(Indices!$E$104/Indices!$BV$23))+(0.23*(Indices!$E$105/Indices!$BV$24))+(0.11*(Indices!$E$106/Indices!$BV$25))+(0.16*(Indices!$E$107/Indices!$BV$26))+(0.2*(Indices!$E$108/Indices!$BV$27)))</f>
        <v>12.345558744754733</v>
      </c>
      <c r="Z60" s="155">
        <f>Database!Z56*(0.15+(0.15*(Indices!$E$104/Indices!$CA$23))+(0.23*(Indices!$E$105/Indices!$CA$24))+(0.11*(Indices!$E$106/Indices!$CA$25))+(0.16*(Indices!$E$107/Indices!$CA$26))+(0.2*(Indices!$E$108/Indices!$CA$27)))</f>
        <v>14.176529510628429</v>
      </c>
      <c r="AA60" s="155">
        <f>Database!AA56*(0.15+(0.15*(Indices!$E$104/Indices!$CK$23))+(0.23*(Indices!$E$105/Indices!$CK$24))+(0.11*(Indices!$E$106/Indices!$CK$25))+(0.16*(Indices!$E$107/Indices!$CK$26))+(0.2*(Indices!$E$108/Indices!$CK$27)))</f>
        <v>14.27434048024865</v>
      </c>
      <c r="AB60" s="155">
        <f>Database!AB56*(0.15+(0.15*(Indices!$E$104/Indices!$BV$23))+(0.23*(Indices!$E$105/Indices!$BV$24))+(0.11*(Indices!$E$106/Indices!$BV$25))+(0.16*(Indices!$E$107/Indices!$BV$26))+(0.2*(Indices!$E$108/Indices!$BV$27)))</f>
        <v>17.066857696237165</v>
      </c>
      <c r="AC60" s="155">
        <f>Database!AC56*(0.15+(0.15*(Indices!$E$104/Indices!$BV$23))+(0.23*(Indices!$E$105/Indices!$BV$24))+(0.11*(Indices!$E$106/Indices!$BV$25))+(0.16*(Indices!$E$107/Indices!$BV$26))+(0.2*(Indices!$E$108/Indices!$BV$27)))</f>
        <v>15.971601407942815</v>
      </c>
      <c r="AD60" s="155">
        <f>Database!AD56*(0.15+(0.15*(Indices!$E$104/Indices!$AV$23))+(0.23*(Indices!$E$105/Indices!$AV$24))+(0.11*(Indices!$E$106/Indices!$AV$25))+(0.16*(Indices!$E$107/Indices!$AV$26))+(0.2*(Indices!$E$108/Indices!$AV$27)))</f>
        <v>18.096862985229354</v>
      </c>
    </row>
    <row r="61" spans="2:30" ht="15" outlineLevel="1">
      <c r="B61" s="252"/>
      <c r="C61" t="s">
        <v>303</v>
      </c>
      <c r="D61" s="145" t="s">
        <v>259</v>
      </c>
      <c r="E61" s="155">
        <f>Database!E57*(0.15+(0.15*(Indices!$E$104/Indices!$AV$23))+(0.23*(Indices!$E$105/Indices!$AV$24))+(0.11*(Indices!$E$106/Indices!$AV$25))+(0.16*(Indices!$E$107/Indices!$AV$26))+(0.2*(Indices!$E$108/Indices!$AV$27)))</f>
        <v>15.493183267981257</v>
      </c>
      <c r="F61" s="155">
        <f>Database!F57*(0.15+(0.15*(Indices!$E$104/Indices!$BD$23))+(0.23*(Indices!$E$105/Indices!$BD$24))+(0.11*(Indices!$E$106/Indices!$BD$25))+(0.16*(Indices!$E$107/Indices!$BD$26))+(0.2*(Indices!$E$108/Indices!$BD$27)))</f>
        <v>18.659172495478053</v>
      </c>
      <c r="G61" s="155">
        <f>Database!G57*(0.15+(0.15*(Indices!$E$104/Indices!$AV$23))+(0.23*(Indices!$E$105/Indices!$AV$24))+(0.11*(Indices!$E$106/Indices!$AV$25))+(0.16*(Indices!$E$107/Indices!$AV$26))+(0.2*(Indices!$E$108/Indices!$AV$27)))</f>
        <v>18.675627473664374</v>
      </c>
      <c r="H61" s="155">
        <f>Database!H57*(0.15+(0.15*(Indices!$E$104/Indices!$BA$23))+(0.23*(Indices!$E$105/Indices!$BA$24))+(0.11*(Indices!$E$106/Indices!$BA$25))+(0.16*(Indices!$E$107/Indices!$BA$26))+(0.2*(Indices!$E$108/Indices!$BA$27)))</f>
        <v>15.576255526405124</v>
      </c>
      <c r="I61" s="155">
        <f>Database!I57*(0.15+(0.15*(Indices!$E$104/Indices!$BD$23))+(0.23*(Indices!$E$105/Indices!$BD$24))+(0.11*(Indices!$E$106/Indices!$BD$25))+(0.16*(Indices!$E$107/Indices!$BD$26))+(0.2*(Indices!$E$108/Indices!$BD$27)))</f>
        <v>14.42321824614598</v>
      </c>
      <c r="J61" s="155">
        <f>Database!J57*(0.15+(0.15*(Indices!$E$104/Indices!$AV$23))+(0.23*(Indices!$E$105/Indices!$AV$24))+(0.11*(Indices!$E$106/Indices!$AV$25))+(0.16*(Indices!$E$107/Indices!$AV$26))+(0.2*(Indices!$E$108/Indices!$AV$27)))</f>
        <v>16.41971945171861</v>
      </c>
      <c r="K61" s="155">
        <f>Database!K57*(0.15+(0.15*(Indices!$E$104/Indices!$AS$23))+(0.23*(Indices!$E$105/Indices!$AS$24))+(0.11*(Indices!$E$106/Indices!$AS$25))+(0.16*(Indices!$E$107/Indices!$AS$26))+(0.2*(Indices!$E$108/Indices!$AS$27)))</f>
        <v>16.617298026631552</v>
      </c>
      <c r="L61" s="155">
        <f>Database!L57*(0.15+(0.15*(Indices!$E$104/Indices!$E$23))+(0.23*(Indices!$E$105/Indices!$E$24))+(0.11*(Indices!$E$106/Indices!$E$25))+(0.16*(Indices!$E$107/Indices!$E$26))+(0.2*(Indices!$E$108/Indices!$E$27)))</f>
        <v>19.049314622416055</v>
      </c>
      <c r="M61" s="155">
        <f>Database!M57*(0.15+(0.15*(Indices!$E$104/Indices!$AS$23))+(0.23*(Indices!$E$105/Indices!$AS$24))+(0.11*(Indices!$E$106/Indices!$AS$25))+(0.16*(Indices!$E$107/Indices!$AS$26))+(0.2*(Indices!$E$108/Indices!$AS$27)))</f>
        <v>16.104215611157578</v>
      </c>
      <c r="N61" s="155">
        <f>Database!N57*(0.15+(0.15*(Indices!$E$104/Indices!$X$23))+(0.23*(Indices!$E$105/Indices!$X$24))+(0.11*(Indices!$E$106/Indices!$X$25))+(0.16*(Indices!$E$107/Indices!$X$26))+(0.2*(Indices!$E$108/Indices!$X$27)))</f>
        <v>21.04023159087724</v>
      </c>
      <c r="O61" s="155">
        <f>Database!O57*(0.15+(0.15*(Indices!$E$104/Indices!$AE$23))+(0.23*(Indices!$E$105/Indices!$AE$24))+(0.11*(Indices!$E$106/Indices!$AE$25))+(0.16*(Indices!$E$107/Indices!$AE$26))+(0.2*(Indices!$E$108/Indices!$AE$27)))</f>
        <v>17.155385528354028</v>
      </c>
      <c r="P61" s="155">
        <f>Database!P57*(0.15+(0.15*(Indices!$E$104/Indices!$X$23))+(0.23*(Indices!$E$105/Indices!$X$24))+(0.11*(Indices!$E$106/Indices!$X$25))+(0.16*(Indices!$E$107/Indices!$X$26))+(0.2*(Indices!$E$108/Indices!$X$27)))</f>
        <v>19.954570997561955</v>
      </c>
      <c r="Q61" s="155">
        <f>Database!Q57*(0.15+(0.15*(Indices!$E$104/Indices!$AM$23))+(0.23*(Indices!$E$105/Indices!$AM$24))+(0.11*(Indices!$E$106/Indices!$AM$25))+(0.16*(Indices!$E$107/Indices!$AM$26))+(0.2*(Indices!$E$108/Indices!$AM$27)))</f>
        <v>19.368878852582206</v>
      </c>
      <c r="R61" s="155">
        <f>Database!R57*(0.15+(0.15*(Indices!$E$104/Indices!$AK$23))+(0.23*(Indices!$E$105/Indices!$AK$24))+(0.11*(Indices!$E$106/Indices!$AK$25))+(0.16*(Indices!$E$107/Indices!$AK$26))+(0.2*(Indices!$E$108/Indices!$AK$27)))</f>
        <v>20.086964227621074</v>
      </c>
      <c r="S61" s="155">
        <f>Database!S57*(0.15+(0.15*(Indices!$E$104/Indices!$AK$23))+(0.23*(Indices!$E$105/Indices!$AK$24))+(0.11*(Indices!$E$106/Indices!$AK$25))+(0.16*(Indices!$E$107/Indices!$AK$26))+(0.2*(Indices!$E$108/Indices!$AK$27)))</f>
        <v>16.85540562732513</v>
      </c>
      <c r="T61" s="155">
        <f>Database!T57*(0.15+(0.15*(Indices!$E$104/Indices!$AK$23))+(0.23*(Indices!$E$105/Indices!$AK$24))+(0.11*(Indices!$E$106/Indices!$AK$25))+(0.16*(Indices!$E$107/Indices!$AK$26))+(0.2*(Indices!$E$108/Indices!$AK$27)))</f>
        <v>19.533555183809042</v>
      </c>
      <c r="U61" s="155">
        <f>Database!U57*(0.15+(0.15*(Indices!$E$104/Indices!$AJ$23))+(0.23*(Indices!$E$105/Indices!$AJ$24))+(0.11*(Indices!$E$106/Indices!$AJ$25))+(0.16*(Indices!$E$107/Indices!$AJ$26))+(0.2*(Indices!$E$108/Indices!$AJ$27)))</f>
        <v>17.283644693851986</v>
      </c>
      <c r="V61" s="155">
        <f>Database!V57*(0.15+(0.15*(Indices!$E$104/Indices!$X$23))+(0.23*(Indices!$E$105/Indices!$X$24))+(0.11*(Indices!$E$106/Indices!$X$25))+(0.16*(Indices!$E$107/Indices!$X$26))+(0.2*(Indices!$E$108/Indices!$X$27)))</f>
        <v>0</v>
      </c>
      <c r="W61" s="155">
        <f>Database!W57*(0.15+(0.15*(Indices!$E$104/Indices!$X$23))+(0.23*(Indices!$E$105/Indices!$X$24))+(0.11*(Indices!$E$106/Indices!$X$25))+(0.16*(Indices!$E$107/Indices!$X$26))+(0.2*(Indices!$E$108/Indices!$X$27)))</f>
        <v>19.437351815581344</v>
      </c>
      <c r="X61" s="155">
        <f>Database!X57*(0.15+(0.15*(Indices!$E$104/Indices!$AS$23))+(0.23*(Indices!$E$105/Indices!$AS$24))+(0.11*(Indices!$E$106/Indices!$AS$25))+(0.16*(Indices!$E$107/Indices!$AS$26))+(0.2*(Indices!$E$108/Indices!$AS$27)))</f>
        <v>21.99191368050997</v>
      </c>
      <c r="Y61" s="155">
        <f>Database!Y57*(0.15+(0.15*(Indices!$E$104/Indices!$BV$23))+(0.23*(Indices!$E$105/Indices!$BV$24))+(0.11*(Indices!$E$106/Indices!$BV$25))+(0.16*(Indices!$E$107/Indices!$BV$26))+(0.2*(Indices!$E$108/Indices!$BV$27)))</f>
        <v>0</v>
      </c>
      <c r="Z61" s="155">
        <f>Database!Z57*(0.15+(0.15*(Indices!$E$104/Indices!$CA$23))+(0.23*(Indices!$E$105/Indices!$CA$24))+(0.11*(Indices!$E$106/Indices!$CA$25))+(0.16*(Indices!$E$107/Indices!$CA$26))+(0.2*(Indices!$E$108/Indices!$CA$27)))</f>
        <v>14.176529510628429</v>
      </c>
      <c r="AA61" s="155">
        <f>Database!AA57*(0.15+(0.15*(Indices!$E$104/Indices!$CK$23))+(0.23*(Indices!$E$105/Indices!$CK$24))+(0.11*(Indices!$E$106/Indices!$CK$25))+(0.16*(Indices!$E$107/Indices!$CK$26))+(0.2*(Indices!$E$108/Indices!$CK$27)))</f>
        <v>0</v>
      </c>
      <c r="AB61" s="155">
        <f>Database!AB57*(0.15+(0.15*(Indices!$E$104/Indices!$BV$23))+(0.23*(Indices!$E$105/Indices!$BV$24))+(0.11*(Indices!$E$106/Indices!$BV$25))+(0.16*(Indices!$E$107/Indices!$BV$26))+(0.2*(Indices!$E$108/Indices!$BV$27)))</f>
        <v>0</v>
      </c>
      <c r="AC61" s="155">
        <f>Database!AC57*(0.15+(0.15*(Indices!$E$104/Indices!$BV$23))+(0.23*(Indices!$E$105/Indices!$BV$24))+(0.11*(Indices!$E$106/Indices!$BV$25))+(0.16*(Indices!$E$107/Indices!$BV$26))+(0.2*(Indices!$E$108/Indices!$BV$27)))</f>
        <v>0</v>
      </c>
      <c r="AD61" s="155">
        <f>Database!AD57*(0.15+(0.15*(Indices!$E$104/Indices!$AV$23))+(0.23*(Indices!$E$105/Indices!$AV$24))+(0.11*(Indices!$E$106/Indices!$AV$25))+(0.16*(Indices!$E$107/Indices!$AV$26))+(0.2*(Indices!$E$108/Indices!$AV$27)))</f>
        <v>18.10975248878009</v>
      </c>
    </row>
    <row r="62" spans="2:30" ht="18.75" customHeight="1">
      <c r="B62" s="152" t="s">
        <v>260</v>
      </c>
      <c r="C62" s="252" t="s">
        <v>304</v>
      </c>
      <c r="D62" s="152"/>
      <c r="E62" s="155"/>
      <c r="F62" s="155">
        <f>Database!F58*(0.15+(0.15*(Indices!$E$104/Indices!$BD$23))+(0.23*(Indices!$E$105/Indices!$BD$24))+(0.11*(Indices!$E$106/Indices!$BD$25))+(0.16*(Indices!$E$107/Indices!$BD$26))+(0.2*(Indices!$E$108/Indices!$BD$27)))</f>
        <v>0</v>
      </c>
      <c r="G62" s="155">
        <f>Database!G58*(0.15+(0.15*(Indices!$E$104/Indices!$AV$23))+(0.23*(Indices!$E$105/Indices!$AV$24))+(0.11*(Indices!$E$106/Indices!$AV$25))+(0.16*(Indices!$E$107/Indices!$AV$26))+(0.2*(Indices!$E$108/Indices!$AV$27)))</f>
        <v>0</v>
      </c>
      <c r="H62" s="155">
        <f>Database!H58*(0.15+(0.15*(Indices!$E$104/Indices!$BA$23))+(0.23*(Indices!$E$105/Indices!$BA$24))+(0.11*(Indices!$E$106/Indices!$BA$25))+(0.16*(Indices!$E$107/Indices!$BA$26))+(0.2*(Indices!$E$108/Indices!$BA$27)))</f>
        <v>0</v>
      </c>
      <c r="I62" s="155"/>
      <c r="J62" s="155">
        <f>Database!J58*(0.15+(0.15*(Indices!$E$104/Indices!$AV$23))+(0.23*(Indices!$E$105/Indices!$AV$24))+(0.11*(Indices!$E$106/Indices!$AV$25))+(0.16*(Indices!$E$107/Indices!$AV$26))+(0.2*(Indices!$E$108/Indices!$AV$27)))</f>
        <v>0</v>
      </c>
      <c r="K62" s="155">
        <f>Database!K58*(0.15+(0.15*(Indices!$E$104/Indices!$AS$23))+(0.23*(Indices!$E$105/Indices!$AS$24))+(0.11*(Indices!$E$106/Indices!$AS$25))+(0.16*(Indices!$E$107/Indices!$AS$26))+(0.2*(Indices!$E$108/Indices!$AS$27)))</f>
        <v>0</v>
      </c>
      <c r="L62" s="155">
        <f>Database!L58*(0.15+(0.15*(Indices!$E$104/Indices!$E$23))+(0.23*(Indices!$E$105/Indices!$E$24))+(0.11*(Indices!$E$106/Indices!$E$25))+(0.16*(Indices!$E$107/Indices!$E$26))+(0.2*(Indices!$E$108/Indices!$E$27)))</f>
        <v>0</v>
      </c>
      <c r="M62" s="155">
        <f>Database!M58*(0.15+(0.15*(Indices!$E$104/Indices!$AS$23))+(0.23*(Indices!$E$105/Indices!$AS$24))+(0.11*(Indices!$E$106/Indices!$AS$25))+(0.16*(Indices!$E$107/Indices!$AS$26))+(0.2*(Indices!$E$108/Indices!$AS$27)))</f>
        <v>0</v>
      </c>
      <c r="N62" s="155">
        <f>Database!N58*(0.15+(0.15*(Indices!$E$104/Indices!$X$23))+(0.23*(Indices!$E$105/Indices!$X$24))+(0.11*(Indices!$E$106/Indices!$X$25))+(0.16*(Indices!$E$107/Indices!$X$26))+(0.2*(Indices!$E$108/Indices!$X$27)))</f>
        <v>0</v>
      </c>
      <c r="O62" s="155">
        <f>Database!O58*(0.15+(0.15*(Indices!$E$104/Indices!$AE$23))+(0.23*(Indices!$E$105/Indices!$AE$24))+(0.11*(Indices!$E$106/Indices!$AE$25))+(0.16*(Indices!$E$107/Indices!$AE$26))+(0.2*(Indices!$E$108/Indices!$AE$27)))</f>
        <v>0</v>
      </c>
      <c r="P62" s="155">
        <f>Database!P58*(0.15+(0.15*(Indices!$E$104/Indices!$X$23))+(0.23*(Indices!$E$105/Indices!$X$24))+(0.11*(Indices!$E$106/Indices!$X$25))+(0.16*(Indices!$E$107/Indices!$X$26))+(0.2*(Indices!$E$108/Indices!$X$27)))</f>
        <v>0</v>
      </c>
      <c r="Q62" s="155">
        <f>Database!Q58*(0.15+(0.15*(Indices!$E$104/Indices!$AM$23))+(0.23*(Indices!$E$105/Indices!$AM$24))+(0.11*(Indices!$E$106/Indices!$AM$25))+(0.16*(Indices!$E$107/Indices!$AM$26))+(0.2*(Indices!$E$108/Indices!$AM$27)))</f>
        <v>0</v>
      </c>
      <c r="R62" s="155">
        <f>Database!R58*(0.15+(0.15*(Indices!$E$104/Indices!$AK$23))+(0.23*(Indices!$E$105/Indices!$AK$24))+(0.11*(Indices!$E$106/Indices!$AK$25))+(0.16*(Indices!$E$107/Indices!$AK$26))+(0.2*(Indices!$E$108/Indices!$AK$27)))</f>
        <v>0</v>
      </c>
      <c r="S62" s="155">
        <f>Database!S58*(0.15+(0.15*(Indices!$E$104/Indices!$AK$23))+(0.23*(Indices!$E$105/Indices!$AK$24))+(0.11*(Indices!$E$106/Indices!$AK$25))+(0.16*(Indices!$E$107/Indices!$AK$26))+(0.2*(Indices!$E$108/Indices!$AK$27)))</f>
        <v>0</v>
      </c>
      <c r="T62" s="155">
        <f>Database!T58*(0.15+(0.15*(Indices!$E$104/Indices!$AK$23))+(0.23*(Indices!$E$105/Indices!$AK$24))+(0.11*(Indices!$E$106/Indices!$AK$25))+(0.16*(Indices!$E$107/Indices!$AK$26))+(0.2*(Indices!$E$108/Indices!$AK$27)))</f>
        <v>0</v>
      </c>
      <c r="U62" s="155">
        <f>Database!U58*(0.15+(0.15*(Indices!$E$104/Indices!$AJ$23))+(0.23*(Indices!$E$105/Indices!$AJ$24))+(0.11*(Indices!$E$106/Indices!$AJ$25))+(0.16*(Indices!$E$107/Indices!$AJ$26))+(0.2*(Indices!$E$108/Indices!$AJ$27)))</f>
        <v>0</v>
      </c>
      <c r="V62" s="155">
        <f>Database!V58*(0.15+(0.15*(Indices!$E$104/Indices!$X$23))+(0.23*(Indices!$E$105/Indices!$X$24))+(0.11*(Indices!$E$106/Indices!$X$25))+(0.16*(Indices!$E$107/Indices!$X$26))+(0.2*(Indices!$E$108/Indices!$X$27)))</f>
        <v>0</v>
      </c>
      <c r="W62" s="155">
        <f>Database!W58*(0.15+(0.15*(Indices!$E$104/Indices!$X$23))+(0.23*(Indices!$E$105/Indices!$X$24))+(0.11*(Indices!$E$106/Indices!$X$25))+(0.16*(Indices!$E$107/Indices!$X$26))+(0.2*(Indices!$E$108/Indices!$X$27)))</f>
        <v>0</v>
      </c>
      <c r="X62" s="155">
        <f>Database!X58*(0.15+(0.15*(Indices!$E$104/Indices!$AS$23))+(0.23*(Indices!$E$105/Indices!$AS$24))+(0.11*(Indices!$E$106/Indices!$AS$25))+(0.16*(Indices!$E$107/Indices!$AS$26))+(0.2*(Indices!$E$108/Indices!$AS$27)))</f>
        <v>0</v>
      </c>
      <c r="Y62" s="155">
        <f>Database!Y58*(0.15+(0.15*(Indices!$E$104/Indices!$BV$23))+(0.23*(Indices!$E$105/Indices!$BV$24))+(0.11*(Indices!$E$106/Indices!$BV$25))+(0.16*(Indices!$E$107/Indices!$BV$26))+(0.2*(Indices!$E$108/Indices!$BV$27)))</f>
        <v>0</v>
      </c>
      <c r="Z62" s="155">
        <f>Database!Z58*(0.15+(0.15*(Indices!$E$104/Indices!$CA$23))+(0.23*(Indices!$E$105/Indices!$CA$24))+(0.11*(Indices!$E$106/Indices!$CA$25))+(0.16*(Indices!$E$107/Indices!$CA$26))+(0.2*(Indices!$E$108/Indices!$CA$27)))</f>
        <v>0</v>
      </c>
      <c r="AA62" s="155">
        <f>Database!AA58*(0.15+(0.15*(Indices!$E$104/Indices!$CK$23))+(0.23*(Indices!$E$105/Indices!$CK$24))+(0.11*(Indices!$E$106/Indices!$CK$25))+(0.16*(Indices!$E$107/Indices!$CK$26))+(0.2*(Indices!$E$108/Indices!$CK$27)))</f>
        <v>0</v>
      </c>
      <c r="AB62" s="155">
        <f>Database!AB58*(0.15+(0.15*(Indices!$E$104/Indices!$BV$23))+(0.23*(Indices!$E$105/Indices!$BV$24))+(0.11*(Indices!$E$106/Indices!$BV$25))+(0.16*(Indices!$E$107/Indices!$BV$26))+(0.2*(Indices!$E$108/Indices!$BV$27)))</f>
        <v>0</v>
      </c>
      <c r="AC62" s="155">
        <f>Database!AC58*(0.15+(0.15*(Indices!$E$104/Indices!$BV$23))+(0.23*(Indices!$E$105/Indices!$BV$24))+(0.11*(Indices!$E$106/Indices!$BV$25))+(0.16*(Indices!$E$107/Indices!$BV$26))+(0.2*(Indices!$E$108/Indices!$BV$27)))</f>
        <v>0</v>
      </c>
      <c r="AD62" s="155">
        <f>Database!AD58*(0.15+(0.15*(Indices!$E$104/Indices!$AV$23))+(0.23*(Indices!$E$105/Indices!$AV$24))+(0.11*(Indices!$E$106/Indices!$AV$25))+(0.16*(Indices!$E$107/Indices!$AV$26))+(0.2*(Indices!$E$108/Indices!$AV$27)))</f>
        <v>0</v>
      </c>
    </row>
    <row r="63" spans="2:30" ht="18" customHeight="1" outlineLevel="1">
      <c r="B63" s="152"/>
      <c r="C63" s="154" t="s">
        <v>305</v>
      </c>
      <c r="D63" s="145" t="s">
        <v>259</v>
      </c>
      <c r="E63" s="155">
        <f>Database!E59*(0.15+(0.15*(Indices!$E$104/Indices!$AV$23))+(0.23*(Indices!$E$105/Indices!$AV$24))+(0.11*(Indices!$E$106/Indices!$AV$25))+(0.16*(Indices!$E$107/Indices!$AV$26))+(0.2*(Indices!$E$108/Indices!$AV$27)))</f>
        <v>3.5130599717594237</v>
      </c>
      <c r="F63" s="155">
        <f>Database!F59*(0.15+(0.15*(Indices!$E$104/Indices!$BD$23))+(0.23*(Indices!$E$105/Indices!$BD$24))+(0.11*(Indices!$E$106/Indices!$BD$25))+(0.16*(Indices!$E$107/Indices!$BD$26))+(0.2*(Indices!$E$108/Indices!$BD$27)))</f>
        <v>3.7096211985057552</v>
      </c>
      <c r="G63" s="155">
        <f>Database!G59*(0.15+(0.15*(Indices!$E$104/Indices!$AV$23))+(0.23*(Indices!$E$105/Indices!$AV$24))+(0.11*(Indices!$E$106/Indices!$AV$25))+(0.16*(Indices!$E$107/Indices!$AV$26))+(0.2*(Indices!$E$108/Indices!$AV$27)))</f>
        <v>2.9645858166686265</v>
      </c>
      <c r="H63" s="155">
        <f>Database!H59*(0.15+(0.15*(Indices!$E$104/Indices!$BA$23))+(0.23*(Indices!$E$105/Indices!$BA$24))+(0.11*(Indices!$E$106/Indices!$BA$25))+(0.16*(Indices!$E$107/Indices!$BA$26))+(0.2*(Indices!$E$108/Indices!$BA$27)))</f>
        <v>3.115255827261558</v>
      </c>
      <c r="I63" s="155">
        <f>Database!I59*(0.15+(0.15*(Indices!$E$104/Indices!$BD$23))+(0.23*(Indices!$E$105/Indices!$BD$24))+(0.11*(Indices!$E$106/Indices!$BD$25))+(0.16*(Indices!$E$107/Indices!$BD$26))+(0.2*(Indices!$E$108/Indices!$BD$27)))</f>
        <v>2.8846414278991372</v>
      </c>
      <c r="J63" s="155">
        <f>Database!J59*(0.15+(0.15*(Indices!$E$104/Indices!$AV$23))+(0.23*(Indices!$E$105/Indices!$AV$24))+(0.11*(Indices!$E$106/Indices!$AV$25))+(0.16*(Indices!$E$107/Indices!$AV$26))+(0.2*(Indices!$E$108/Indices!$AV$27)))</f>
        <v>4.440343746702718</v>
      </c>
      <c r="K63" s="155">
        <f>Database!K59*(0.15+(0.15*(Indices!$E$104/Indices!$AS$23))+(0.23*(Indices!$E$105/Indices!$AS$24))+(0.11*(Indices!$E$106/Indices!$AS$25))+(0.16*(Indices!$E$107/Indices!$AS$26))+(0.2*(Indices!$E$108/Indices!$AS$27)))</f>
        <v>5.054539287394348</v>
      </c>
      <c r="L63" s="155">
        <f>Database!L59*(0.15+(0.15*(Indices!$E$104/Indices!$E$23))+(0.23*(Indices!$E$105/Indices!$E$24))+(0.11*(Indices!$E$106/Indices!$E$25))+(0.16*(Indices!$E$107/Indices!$E$26))+(0.2*(Indices!$E$108/Indices!$E$27)))</f>
        <v>3.1608430064182027</v>
      </c>
      <c r="M63" s="155">
        <f>Database!M59*(0.15+(0.15*(Indices!$E$104/Indices!$AS$23))+(0.23*(Indices!$E$105/Indices!$AS$24))+(0.11*(Indices!$E$106/Indices!$AS$25))+(0.16*(Indices!$E$107/Indices!$AS$26))+(0.2*(Indices!$E$108/Indices!$AS$27)))</f>
        <v>3.3322883784351625</v>
      </c>
      <c r="N63" s="155">
        <f>Database!N59*(0.15+(0.15*(Indices!$E$104/Indices!$X$23))+(0.23*(Indices!$E$105/Indices!$X$24))+(0.11*(Indices!$E$106/Indices!$X$25))+(0.16*(Indices!$E$107/Indices!$X$26))+(0.2*(Indices!$E$108/Indices!$X$27)))</f>
        <v>3.8547448666802673</v>
      </c>
      <c r="O63" s="155">
        <f>Database!O59*(0.15+(0.15*(Indices!$E$104/Indices!$AE$23))+(0.23*(Indices!$E$105/Indices!$AE$24))+(0.11*(Indices!$E$106/Indices!$AE$25))+(0.16*(Indices!$E$107/Indices!$AE$26))+(0.2*(Indices!$E$108/Indices!$AE$27)))</f>
        <v>3.3129337073538334</v>
      </c>
      <c r="P63" s="155">
        <f>Database!P59*(0.15+(0.15*(Indices!$E$104/Indices!$X$23))+(0.23*(Indices!$E$105/Indices!$X$24))+(0.11*(Indices!$E$106/Indices!$X$25))+(0.16*(Indices!$E$107/Indices!$X$26))+(0.2*(Indices!$E$108/Indices!$X$27)))</f>
        <v>3.3807331028927274</v>
      </c>
      <c r="Q63" s="155">
        <f>Database!Q59*(0.15+(0.15*(Indices!$E$104/Indices!$AM$23))+(0.23*(Indices!$E$105/Indices!$AM$24))+(0.11*(Indices!$E$106/Indices!$AM$25))+(0.16*(Indices!$E$107/Indices!$AM$26))+(0.2*(Indices!$E$108/Indices!$AM$27)))</f>
        <v>4.03461515859559</v>
      </c>
      <c r="R63" s="155">
        <f>Database!R59*(0.15+(0.15*(Indices!$E$104/Indices!$AK$23))+(0.23*(Indices!$E$105/Indices!$AK$24))+(0.11*(Indices!$E$106/Indices!$AK$25))+(0.16*(Indices!$E$107/Indices!$AK$26))+(0.2*(Indices!$E$108/Indices!$AK$27)))</f>
        <v>3.8754740765247178</v>
      </c>
      <c r="S63" s="155">
        <f>Database!S59*(0.15+(0.15*(Indices!$E$104/Indices!$AK$23))+(0.23*(Indices!$E$105/Indices!$AK$24))+(0.11*(Indices!$E$106/Indices!$AK$25))+(0.16*(Indices!$E$107/Indices!$AK$26))+(0.2*(Indices!$E$108/Indices!$AK$27)))</f>
        <v>3.230617023847774</v>
      </c>
      <c r="T63" s="155">
        <f>Database!T59*(0.15+(0.15*(Indices!$E$104/Indices!$AK$23))+(0.23*(Indices!$E$105/Indices!$AK$24))+(0.11*(Indices!$E$106/Indices!$AK$25))+(0.16*(Indices!$E$107/Indices!$AK$26))+(0.2*(Indices!$E$108/Indices!$AK$27)))</f>
        <v>3.745698475097172</v>
      </c>
      <c r="U63" s="155">
        <f>Database!U59*(0.15+(0.15*(Indices!$E$104/Indices!$AJ$23))+(0.23*(Indices!$E$105/Indices!$AJ$24))+(0.11*(Indices!$E$106/Indices!$AJ$25))+(0.16*(Indices!$E$107/Indices!$AJ$26))+(0.2*(Indices!$E$108/Indices!$AJ$27)))</f>
        <v>3.8760914616517916</v>
      </c>
      <c r="V63" s="155">
        <f>Database!V59*(0.15+(0.15*(Indices!$E$104/Indices!$X$23))+(0.23*(Indices!$E$105/Indices!$X$24))+(0.11*(Indices!$E$106/Indices!$X$25))+(0.16*(Indices!$E$107/Indices!$X$26))+(0.2*(Indices!$E$108/Indices!$X$27)))</f>
        <v>0</v>
      </c>
      <c r="W63" s="155">
        <f>Database!W59*(0.15+(0.15*(Indices!$E$104/Indices!$X$23))+(0.23*(Indices!$E$105/Indices!$X$24))+(0.11*(Indices!$E$106/Indices!$X$25))+(0.16*(Indices!$E$107/Indices!$X$26))+(0.2*(Indices!$E$108/Indices!$X$27)))</f>
        <v>3.3789190509838587</v>
      </c>
      <c r="X63" s="155">
        <f>Database!X59*(0.15+(0.15*(Indices!$E$104/Indices!$AS$23))+(0.23*(Indices!$E$105/Indices!$AS$24))+(0.11*(Indices!$E$106/Indices!$AS$25))+(0.16*(Indices!$E$107/Indices!$AS$26))+(0.2*(Indices!$E$108/Indices!$AS$27)))</f>
        <v>4.761671649039582</v>
      </c>
      <c r="Y63" s="155">
        <f>Database!Y59*(0.15+(0.15*(Indices!$E$104/Indices!$BV$23))+(0.23*(Indices!$E$105/Indices!$BV$24))+(0.11*(Indices!$E$106/Indices!$BV$25))+(0.16*(Indices!$E$107/Indices!$BV$26))+(0.2*(Indices!$E$108/Indices!$BV$27)))</f>
        <v>0</v>
      </c>
      <c r="Z63" s="155">
        <f>Database!Z59*(0.15+(0.15*(Indices!$E$104/Indices!$CA$23))+(0.23*(Indices!$E$105/Indices!$CA$24))+(0.11*(Indices!$E$106/Indices!$CA$25))+(0.16*(Indices!$E$107/Indices!$CA$26))+(0.2*(Indices!$E$108/Indices!$CA$27)))</f>
        <v>3.74187366911437</v>
      </c>
      <c r="AA63" s="155">
        <f>Database!AA59*(0.15+(0.15*(Indices!$E$104/Indices!$CK$23))+(0.23*(Indices!$E$105/Indices!$CK$24))+(0.11*(Indices!$E$106/Indices!$CK$25))+(0.16*(Indices!$E$107/Indices!$CK$26))+(0.2*(Indices!$E$108/Indices!$CK$27)))</f>
        <v>4.421603959668766</v>
      </c>
      <c r="AB63" s="155">
        <f>Database!AB59*(0.15+(0.15*(Indices!$E$104/Indices!$BV$23))+(0.23*(Indices!$E$105/Indices!$BV$24))+(0.11*(Indices!$E$106/Indices!$BV$25))+(0.16*(Indices!$E$107/Indices!$BV$26))+(0.2*(Indices!$E$108/Indices!$BV$27)))</f>
        <v>0</v>
      </c>
      <c r="AC63" s="155">
        <f>Database!AC59*(0.15+(0.15*(Indices!$E$104/Indices!$BV$23))+(0.23*(Indices!$E$105/Indices!$BV$24))+(0.11*(Indices!$E$106/Indices!$BV$25))+(0.16*(Indices!$E$107/Indices!$BV$26))+(0.2*(Indices!$E$108/Indices!$BV$27)))</f>
        <v>0</v>
      </c>
      <c r="AD63" s="155">
        <f>Database!AD59*(0.15+(0.15*(Indices!$E$104/Indices!$AV$23))+(0.23*(Indices!$E$105/Indices!$AV$24))+(0.11*(Indices!$E$106/Indices!$AV$25))+(0.16*(Indices!$E$107/Indices!$AV$26))+(0.2*(Indices!$E$108/Indices!$AV$27)))</f>
        <v>0</v>
      </c>
    </row>
    <row r="64" spans="2:30" ht="15" outlineLevel="1">
      <c r="B64" s="152"/>
      <c r="C64" s="154" t="s">
        <v>306</v>
      </c>
      <c r="D64" s="145" t="s">
        <v>259</v>
      </c>
      <c r="E64" s="155">
        <f>Database!E60*(0.15+(0.15*(Indices!$E$104/Indices!$AV$23))+(0.23*(Indices!$E$105/Indices!$AV$24))+(0.11*(Indices!$E$106/Indices!$AV$25))+(0.16*(Indices!$E$107/Indices!$AV$26))+(0.2*(Indices!$E$108/Indices!$AV$27)))</f>
        <v>3.6566490413145916</v>
      </c>
      <c r="F64" s="155">
        <f>Database!F60*(0.15+(0.15*(Indices!$E$104/Indices!$BD$23))+(0.23*(Indices!$E$105/Indices!$BD$24))+(0.11*(Indices!$E$106/Indices!$BD$25))+(0.16*(Indices!$E$107/Indices!$BD$26))+(0.2*(Indices!$E$108/Indices!$BD$27)))</f>
        <v>3.7096211985057552</v>
      </c>
      <c r="G64" s="155">
        <f>Database!G60*(0.15+(0.15*(Indices!$E$104/Indices!$AV$23))+(0.23*(Indices!$E$105/Indices!$AV$24))+(0.11*(Indices!$E$106/Indices!$AV$25))+(0.16*(Indices!$E$107/Indices!$AV$26))+(0.2*(Indices!$E$108/Indices!$AV$27)))</f>
        <v>3.132149362828158</v>
      </c>
      <c r="H64" s="155">
        <f>Database!H60*(0.15+(0.15*(Indices!$E$104/Indices!$BA$23))+(0.23*(Indices!$E$105/Indices!$BA$24))+(0.11*(Indices!$E$106/Indices!$BA$25))+(0.16*(Indices!$E$107/Indices!$BA$26))+(0.2*(Indices!$E$108/Indices!$BA$27)))</f>
        <v>3.1775505554496157</v>
      </c>
      <c r="I64" s="155">
        <f>Database!I60*(0.15+(0.15*(Indices!$E$104/Indices!$BD$23))+(0.23*(Indices!$E$105/Indices!$BD$24))+(0.11*(Indices!$E$106/Indices!$BD$25))+(0.16*(Indices!$E$107/Indices!$BD$26))+(0.2*(Indices!$E$108/Indices!$BD$27)))</f>
        <v>2.942340476181285</v>
      </c>
      <c r="J64" s="155">
        <f>Database!J60*(0.15+(0.15*(Indices!$E$104/Indices!$AV$23))+(0.23*(Indices!$E$105/Indices!$AV$24))+(0.11*(Indices!$E$106/Indices!$AV$25))+(0.16*(Indices!$E$107/Indices!$AV$26))+(0.2*(Indices!$E$108/Indices!$AV$27)))</f>
        <v>4.519253287440306</v>
      </c>
      <c r="K64" s="155">
        <f>Database!K60*(0.15+(0.15*(Indices!$E$104/Indices!$AS$23))+(0.23*(Indices!$E$105/Indices!$AS$24))+(0.11*(Indices!$E$106/Indices!$AS$25))+(0.16*(Indices!$E$107/Indices!$AS$26))+(0.2*(Indices!$E$108/Indices!$AS$27)))</f>
        <v>5.134558379015367</v>
      </c>
      <c r="L64" s="155">
        <f>Database!L60*(0.15+(0.15*(Indices!$E$104/Indices!$E$23))+(0.23*(Indices!$E$105/Indices!$E$24))+(0.11*(Indices!$E$106/Indices!$E$25))+(0.16*(Indices!$E$107/Indices!$E$26))+(0.2*(Indices!$E$108/Indices!$E$27)))</f>
        <v>3.3309436171170845</v>
      </c>
      <c r="M64" s="155">
        <f>Database!M60*(0.15+(0.15*(Indices!$E$104/Indices!$AS$23))+(0.23*(Indices!$E$105/Indices!$AS$24))+(0.11*(Indices!$E$106/Indices!$AS$25))+(0.16*(Indices!$E$107/Indices!$AS$26))+(0.2*(Indices!$E$108/Indices!$AS$27)))</f>
        <v>3.3322883784351625</v>
      </c>
      <c r="N64" s="155">
        <f>Database!N60*(0.15+(0.15*(Indices!$E$104/Indices!$X$23))+(0.23*(Indices!$E$105/Indices!$X$24))+(0.11*(Indices!$E$106/Indices!$X$25))+(0.16*(Indices!$E$107/Indices!$X$26))+(0.2*(Indices!$E$108/Indices!$X$27)))</f>
        <v>4.022346771678798</v>
      </c>
      <c r="O64" s="155">
        <f>Database!O60*(0.15+(0.15*(Indices!$E$104/Indices!$AE$23))+(0.23*(Indices!$E$105/Indices!$AE$24))+(0.11*(Indices!$E$106/Indices!$AE$25))+(0.16*(Indices!$E$107/Indices!$AE$26))+(0.2*(Indices!$E$108/Indices!$AE$27)))</f>
        <v>3.3572287236128715</v>
      </c>
      <c r="P64" s="155">
        <f>Database!P60*(0.15+(0.15*(Indices!$E$104/Indices!$X$23))+(0.23*(Indices!$E$105/Indices!$X$24))+(0.11*(Indices!$E$106/Indices!$X$25))+(0.16*(Indices!$E$107/Indices!$X$26))+(0.2*(Indices!$E$108/Indices!$X$27)))</f>
        <v>3.413715864872169</v>
      </c>
      <c r="Q64" s="155">
        <f>Database!Q60*(0.15+(0.15*(Indices!$E$104/Indices!$AM$23))+(0.23*(Indices!$E$105/Indices!$AM$24))+(0.11*(Indices!$E$106/Indices!$AM$25))+(0.16*(Indices!$E$107/Indices!$AM$26))+(0.2*(Indices!$E$108/Indices!$AM$27)))</f>
        <v>0</v>
      </c>
      <c r="R64" s="155">
        <f>Database!R60*(0.15+(0.15*(Indices!$E$104/Indices!$AK$23))+(0.23*(Indices!$E$105/Indices!$AK$24))+(0.11*(Indices!$E$106/Indices!$AK$25))+(0.16*(Indices!$E$107/Indices!$AK$26))+(0.2*(Indices!$E$108/Indices!$AK$27)))</f>
        <v>3.8754740765247178</v>
      </c>
      <c r="S64" s="155">
        <f>Database!S60*(0.15+(0.15*(Indices!$E$104/Indices!$AK$23))+(0.23*(Indices!$E$105/Indices!$AK$24))+(0.11*(Indices!$E$106/Indices!$AK$25))+(0.16*(Indices!$E$107/Indices!$AK$26))+(0.2*(Indices!$E$108/Indices!$AK$27)))</f>
        <v>3.328950355521848</v>
      </c>
      <c r="T64" s="155">
        <f>Database!T60*(0.15+(0.15*(Indices!$E$104/Indices!$AK$23))+(0.23*(Indices!$E$105/Indices!$AK$24))+(0.11*(Indices!$E$106/Indices!$AK$25))+(0.16*(Indices!$E$107/Indices!$AK$26))+(0.2*(Indices!$E$108/Indices!$AK$27)))</f>
        <v>3.745698475097172</v>
      </c>
      <c r="U64" s="155">
        <f>Database!U60*(0.15+(0.15*(Indices!$E$104/Indices!$AJ$23))+(0.23*(Indices!$E$105/Indices!$AJ$24))+(0.11*(Indices!$E$106/Indices!$AJ$25))+(0.16*(Indices!$E$107/Indices!$AJ$26))+(0.2*(Indices!$E$108/Indices!$AJ$27)))</f>
        <v>4.091426833890021</v>
      </c>
      <c r="V64" s="155">
        <f>Database!V60*(0.15+(0.15*(Indices!$E$104/Indices!$X$23))+(0.23*(Indices!$E$105/Indices!$X$24))+(0.11*(Indices!$E$106/Indices!$X$25))+(0.16*(Indices!$E$107/Indices!$X$26))+(0.2*(Indices!$E$108/Indices!$X$27)))</f>
        <v>0</v>
      </c>
      <c r="W64" s="155">
        <f>Database!W60*(0.15+(0.15*(Indices!$E$104/Indices!$X$23))+(0.23*(Indices!$E$105/Indices!$X$24))+(0.11*(Indices!$E$106/Indices!$X$25))+(0.16*(Indices!$E$107/Indices!$X$26))+(0.2*(Indices!$E$108/Indices!$X$27)))</f>
        <v>4.073371104460994</v>
      </c>
      <c r="X64" s="155">
        <f>Database!X60*(0.15+(0.15*(Indices!$E$104/Indices!$AS$23))+(0.23*(Indices!$E$105/Indices!$AS$24))+(0.11*(Indices!$E$106/Indices!$AS$25))+(0.16*(Indices!$E$107/Indices!$AS$26))+(0.2*(Indices!$E$108/Indices!$AS$27)))</f>
        <v>4.838844533588823</v>
      </c>
      <c r="Y64" s="155">
        <f>Database!Y60*(0.15+(0.15*(Indices!$E$104/Indices!$BV$23))+(0.23*(Indices!$E$105/Indices!$BV$24))+(0.11*(Indices!$E$106/Indices!$BV$25))+(0.16*(Indices!$E$107/Indices!$BV$26))+(0.2*(Indices!$E$108/Indices!$BV$27)))</f>
        <v>0</v>
      </c>
      <c r="Z64" s="155">
        <f>Database!Z60*(0.15+(0.15*(Indices!$E$104/Indices!$CA$23))+(0.23*(Indices!$E$105/Indices!$CA$24))+(0.11*(Indices!$E$106/Indices!$CA$25))+(0.16*(Indices!$E$107/Indices!$CA$26))+(0.2*(Indices!$E$108/Indices!$CA$27)))</f>
        <v>0</v>
      </c>
      <c r="AA64" s="155">
        <f>Database!AA60*(0.15+(0.15*(Indices!$E$104/Indices!$CK$23))+(0.23*(Indices!$E$105/Indices!$CK$24))+(0.11*(Indices!$E$106/Indices!$CK$25))+(0.16*(Indices!$E$107/Indices!$CK$26))+(0.2*(Indices!$E$108/Indices!$CK$27)))</f>
        <v>4.978481032674907</v>
      </c>
      <c r="AB64" s="155">
        <f>Database!AB60*(0.15+(0.15*(Indices!$E$104/Indices!$BV$23))+(0.23*(Indices!$E$105/Indices!$BV$24))+(0.11*(Indices!$E$106/Indices!$BV$25))+(0.16*(Indices!$E$107/Indices!$BV$26))+(0.2*(Indices!$E$108/Indices!$BV$27)))</f>
        <v>4.402292265571455</v>
      </c>
      <c r="AC64" s="155">
        <f>Database!AC60*(0.15+(0.15*(Indices!$E$104/Indices!$BV$23))+(0.23*(Indices!$E$105/Indices!$BV$24))+(0.11*(Indices!$E$106/Indices!$BV$25))+(0.16*(Indices!$E$107/Indices!$BV$26))+(0.2*(Indices!$E$108/Indices!$BV$27)))</f>
        <v>4.115186248251578</v>
      </c>
      <c r="AD64" s="155">
        <f>Database!AD60*(0.15+(0.15*(Indices!$E$104/Indices!$AV$23))+(0.23*(Indices!$E$105/Indices!$AV$24))+(0.11*(Indices!$E$106/Indices!$AV$25))+(0.16*(Indices!$E$107/Indices!$AV$26))+(0.2*(Indices!$E$108/Indices!$AV$27)))</f>
        <v>5.838945108482122</v>
      </c>
    </row>
    <row r="65" spans="2:30" ht="18" customHeight="1">
      <c r="B65" s="152" t="s">
        <v>262</v>
      </c>
      <c r="C65" s="252" t="s">
        <v>307</v>
      </c>
      <c r="D65" s="152"/>
      <c r="E65" s="155"/>
      <c r="F65" s="155">
        <f>Database!F61*(0.15+(0.15*(Indices!$E$104/Indices!$BD$23))+(0.23*(Indices!$E$105/Indices!$BD$24))+(0.11*(Indices!$E$106/Indices!$BD$25))+(0.16*(Indices!$E$107/Indices!$BD$26))+(0.2*(Indices!$E$108/Indices!$BD$27)))</f>
        <v>0</v>
      </c>
      <c r="G65" s="155">
        <f>Database!G61*(0.15+(0.15*(Indices!$E$104/Indices!$AV$23))+(0.23*(Indices!$E$105/Indices!$AV$24))+(0.11*(Indices!$E$106/Indices!$AV$25))+(0.16*(Indices!$E$107/Indices!$AV$26))+(0.2*(Indices!$E$108/Indices!$AV$27)))</f>
        <v>0</v>
      </c>
      <c r="H65" s="155">
        <f>Database!H61*(0.15+(0.15*(Indices!$E$104/Indices!$BA$23))+(0.23*(Indices!$E$105/Indices!$BA$24))+(0.11*(Indices!$E$106/Indices!$BA$25))+(0.16*(Indices!$E$107/Indices!$BA$26))+(0.2*(Indices!$E$108/Indices!$BA$27)))</f>
        <v>0</v>
      </c>
      <c r="I65" s="155"/>
      <c r="J65" s="155">
        <f>Database!J61*(0.15+(0.15*(Indices!$E$104/Indices!$AV$23))+(0.23*(Indices!$E$105/Indices!$AV$24))+(0.11*(Indices!$E$106/Indices!$AV$25))+(0.16*(Indices!$E$107/Indices!$AV$26))+(0.2*(Indices!$E$108/Indices!$AV$27)))</f>
        <v>0</v>
      </c>
      <c r="K65" s="155">
        <f>Database!K61*(0.15+(0.15*(Indices!$E$104/Indices!$AS$23))+(0.23*(Indices!$E$105/Indices!$AS$24))+(0.11*(Indices!$E$106/Indices!$AS$25))+(0.16*(Indices!$E$107/Indices!$AS$26))+(0.2*(Indices!$E$108/Indices!$AS$27)))</f>
        <v>0</v>
      </c>
      <c r="L65" s="155">
        <f>Database!L61*(0.15+(0.15*(Indices!$E$104/Indices!$E$23))+(0.23*(Indices!$E$105/Indices!$E$24))+(0.11*(Indices!$E$106/Indices!$E$25))+(0.16*(Indices!$E$107/Indices!$E$26))+(0.2*(Indices!$E$108/Indices!$E$27)))</f>
        <v>0</v>
      </c>
      <c r="M65" s="155">
        <f>Database!M61*(0.15+(0.15*(Indices!$E$104/Indices!$AS$23))+(0.23*(Indices!$E$105/Indices!$AS$24))+(0.11*(Indices!$E$106/Indices!$AS$25))+(0.16*(Indices!$E$107/Indices!$AS$26))+(0.2*(Indices!$E$108/Indices!$AS$27)))</f>
        <v>0</v>
      </c>
      <c r="N65" s="155">
        <f>Database!N61*(0.15+(0.15*(Indices!$E$104/Indices!$X$23))+(0.23*(Indices!$E$105/Indices!$X$24))+(0.11*(Indices!$E$106/Indices!$X$25))+(0.16*(Indices!$E$107/Indices!$X$26))+(0.2*(Indices!$E$108/Indices!$X$27)))</f>
        <v>0</v>
      </c>
      <c r="O65" s="155">
        <f>Database!O61*(0.15+(0.15*(Indices!$E$104/Indices!$AE$23))+(0.23*(Indices!$E$105/Indices!$AE$24))+(0.11*(Indices!$E$106/Indices!$AE$25))+(0.16*(Indices!$E$107/Indices!$AE$26))+(0.2*(Indices!$E$108/Indices!$AE$27)))</f>
        <v>0</v>
      </c>
      <c r="P65" s="155">
        <f>Database!P61*(0.15+(0.15*(Indices!$E$104/Indices!$X$23))+(0.23*(Indices!$E$105/Indices!$X$24))+(0.11*(Indices!$E$106/Indices!$X$25))+(0.16*(Indices!$E$107/Indices!$X$26))+(0.2*(Indices!$E$108/Indices!$X$27)))</f>
        <v>0</v>
      </c>
      <c r="Q65" s="155">
        <f>Database!Q61*(0.15+(0.15*(Indices!$E$104/Indices!$AM$23))+(0.23*(Indices!$E$105/Indices!$AM$24))+(0.11*(Indices!$E$106/Indices!$AM$25))+(0.16*(Indices!$E$107/Indices!$AM$26))+(0.2*(Indices!$E$108/Indices!$AM$27)))</f>
        <v>0</v>
      </c>
      <c r="R65" s="155">
        <f>Database!R61*(0.15+(0.15*(Indices!$E$104/Indices!$AK$23))+(0.23*(Indices!$E$105/Indices!$AK$24))+(0.11*(Indices!$E$106/Indices!$AK$25))+(0.16*(Indices!$E$107/Indices!$AK$26))+(0.2*(Indices!$E$108/Indices!$AK$27)))</f>
        <v>0</v>
      </c>
      <c r="S65" s="155">
        <f>Database!S61*(0.15+(0.15*(Indices!$E$104/Indices!$AK$23))+(0.23*(Indices!$E$105/Indices!$AK$24))+(0.11*(Indices!$E$106/Indices!$AK$25))+(0.16*(Indices!$E$107/Indices!$AK$26))+(0.2*(Indices!$E$108/Indices!$AK$27)))</f>
        <v>0</v>
      </c>
      <c r="T65" s="155">
        <f>Database!T61*(0.15+(0.15*(Indices!$E$104/Indices!$AK$23))+(0.23*(Indices!$E$105/Indices!$AK$24))+(0.11*(Indices!$E$106/Indices!$AK$25))+(0.16*(Indices!$E$107/Indices!$AK$26))+(0.2*(Indices!$E$108/Indices!$AK$27)))</f>
        <v>0</v>
      </c>
      <c r="U65" s="155">
        <f>Database!U61*(0.15+(0.15*(Indices!$E$104/Indices!$AJ$23))+(0.23*(Indices!$E$105/Indices!$AJ$24))+(0.11*(Indices!$E$106/Indices!$AJ$25))+(0.16*(Indices!$E$107/Indices!$AJ$26))+(0.2*(Indices!$E$108/Indices!$AJ$27)))</f>
        <v>0</v>
      </c>
      <c r="V65" s="155">
        <f>Database!V61*(0.15+(0.15*(Indices!$E$104/Indices!$X$23))+(0.23*(Indices!$E$105/Indices!$X$24))+(0.11*(Indices!$E$106/Indices!$X$25))+(0.16*(Indices!$E$107/Indices!$X$26))+(0.2*(Indices!$E$108/Indices!$X$27)))</f>
        <v>0</v>
      </c>
      <c r="W65" s="155">
        <f>Database!W61*(0.15+(0.15*(Indices!$E$104/Indices!$X$23))+(0.23*(Indices!$E$105/Indices!$X$24))+(0.11*(Indices!$E$106/Indices!$X$25))+(0.16*(Indices!$E$107/Indices!$X$26))+(0.2*(Indices!$E$108/Indices!$X$27)))</f>
        <v>0</v>
      </c>
      <c r="X65" s="155">
        <f>Database!X61*(0.15+(0.15*(Indices!$E$104/Indices!$AS$23))+(0.23*(Indices!$E$105/Indices!$AS$24))+(0.11*(Indices!$E$106/Indices!$AS$25))+(0.16*(Indices!$E$107/Indices!$AS$26))+(0.2*(Indices!$E$108/Indices!$AS$27)))</f>
        <v>0</v>
      </c>
      <c r="Y65" s="155">
        <f>Database!Y61*(0.15+(0.15*(Indices!$E$104/Indices!$BV$23))+(0.23*(Indices!$E$105/Indices!$BV$24))+(0.11*(Indices!$E$106/Indices!$BV$25))+(0.16*(Indices!$E$107/Indices!$BV$26))+(0.2*(Indices!$E$108/Indices!$BV$27)))</f>
        <v>0</v>
      </c>
      <c r="Z65" s="155">
        <f>Database!Z61*(0.15+(0.15*(Indices!$E$104/Indices!$CA$23))+(0.23*(Indices!$E$105/Indices!$CA$24))+(0.11*(Indices!$E$106/Indices!$CA$25))+(0.16*(Indices!$E$107/Indices!$CA$26))+(0.2*(Indices!$E$108/Indices!$CA$27)))</f>
        <v>0</v>
      </c>
      <c r="AA65" s="155">
        <f>Database!AA61*(0.15+(0.15*(Indices!$E$104/Indices!$CK$23))+(0.23*(Indices!$E$105/Indices!$CK$24))+(0.11*(Indices!$E$106/Indices!$CK$25))+(0.16*(Indices!$E$107/Indices!$CK$26))+(0.2*(Indices!$E$108/Indices!$CK$27)))</f>
        <v>0</v>
      </c>
      <c r="AB65" s="155">
        <f>Database!AB61*(0.15+(0.15*(Indices!$E$104/Indices!$BV$23))+(0.23*(Indices!$E$105/Indices!$BV$24))+(0.11*(Indices!$E$106/Indices!$BV$25))+(0.16*(Indices!$E$107/Indices!$BV$26))+(0.2*(Indices!$E$108/Indices!$BV$27)))</f>
        <v>0</v>
      </c>
      <c r="AC65" s="155">
        <f>Database!AC61*(0.15+(0.15*(Indices!$E$104/Indices!$BV$23))+(0.23*(Indices!$E$105/Indices!$BV$24))+(0.11*(Indices!$E$106/Indices!$BV$25))+(0.16*(Indices!$E$107/Indices!$BV$26))+(0.2*(Indices!$E$108/Indices!$BV$27)))</f>
        <v>0</v>
      </c>
      <c r="AD65" s="155">
        <f>Database!AD61*(0.15+(0.15*(Indices!$E$104/Indices!$AV$23))+(0.23*(Indices!$E$105/Indices!$AV$24))+(0.11*(Indices!$E$106/Indices!$AV$25))+(0.16*(Indices!$E$107/Indices!$AV$26))+(0.2*(Indices!$E$108/Indices!$AV$27)))</f>
        <v>0</v>
      </c>
    </row>
    <row r="66" spans="2:30" ht="15.75" customHeight="1" outlineLevel="1">
      <c r="B66" s="152"/>
      <c r="C66" s="154" t="s">
        <v>308</v>
      </c>
      <c r="D66" s="145" t="s">
        <v>259</v>
      </c>
      <c r="E66" s="155">
        <f>Database!E62*(0.15+(0.15*(Indices!$E$104/Indices!$AV$23))+(0.23*(Indices!$E$105/Indices!$AV$24))+(0.11*(Indices!$E$106/Indices!$AV$25))+(0.16*(Indices!$E$107/Indices!$AV$26))+(0.2*(Indices!$E$108/Indices!$AV$27)))</f>
        <v>0</v>
      </c>
      <c r="F66" s="155">
        <f>Database!F62*(0.15+(0.15*(Indices!$E$104/Indices!$BD$23))+(0.23*(Indices!$E$105/Indices!$BD$24))+(0.11*(Indices!$E$106/Indices!$BD$25))+(0.16*(Indices!$E$107/Indices!$BD$26))+(0.2*(Indices!$E$108/Indices!$BD$27)))</f>
        <v>0</v>
      </c>
      <c r="G66" s="155">
        <f>Database!G62*(0.15+(0.15*(Indices!$E$104/Indices!$AV$23))+(0.23*(Indices!$E$105/Indices!$AV$24))+(0.11*(Indices!$E$106/Indices!$AV$25))+(0.16*(Indices!$E$107/Indices!$AV$26))+(0.2*(Indices!$E$108/Indices!$AV$27)))</f>
        <v>0</v>
      </c>
      <c r="H66" s="155">
        <f>Database!H62*(0.15+(0.15*(Indices!$E$104/Indices!$BA$23))+(0.23*(Indices!$E$105/Indices!$BA$24))+(0.11*(Indices!$E$106/Indices!$BA$25))+(0.16*(Indices!$E$107/Indices!$BA$26))+(0.2*(Indices!$E$108/Indices!$BA$27)))</f>
        <v>0</v>
      </c>
      <c r="I66" s="155">
        <f>Database!I62*(0.15+(0.15*(Indices!$E$104/Indices!$BD$23))+(0.23*(Indices!$E$105/Indices!$BD$24))+(0.11*(Indices!$E$106/Indices!$BD$25))+(0.16*(Indices!$E$107/Indices!$BD$26))+(0.2*(Indices!$E$108/Indices!$BD$27)))</f>
        <v>0</v>
      </c>
      <c r="J66" s="155">
        <f>Database!J62*(0.15+(0.15*(Indices!$E$104/Indices!$AV$23))+(0.23*(Indices!$E$105/Indices!$AV$24))+(0.11*(Indices!$E$106/Indices!$AV$25))+(0.16*(Indices!$E$107/Indices!$AV$26))+(0.2*(Indices!$E$108/Indices!$AV$27)))</f>
        <v>0</v>
      </c>
      <c r="K66" s="155">
        <f>Database!K62*(0.15+(0.15*(Indices!$E$104/Indices!$AS$23))+(0.23*(Indices!$E$105/Indices!$AS$24))+(0.11*(Indices!$E$106/Indices!$AS$25))+(0.16*(Indices!$E$107/Indices!$AS$26))+(0.2*(Indices!$E$108/Indices!$AS$27)))</f>
        <v>0</v>
      </c>
      <c r="L66" s="155">
        <f>Database!L62*(0.15+(0.15*(Indices!$E$104/Indices!$E$23))+(0.23*(Indices!$E$105/Indices!$E$24))+(0.11*(Indices!$E$106/Indices!$E$25))+(0.16*(Indices!$E$107/Indices!$E$26))+(0.2*(Indices!$E$108/Indices!$E$27)))</f>
        <v>0</v>
      </c>
      <c r="M66" s="155">
        <f>Database!M62*(0.15+(0.15*(Indices!$E$104/Indices!$AS$23))+(0.23*(Indices!$E$105/Indices!$AS$24))+(0.11*(Indices!$E$106/Indices!$AS$25))+(0.16*(Indices!$E$107/Indices!$AS$26))+(0.2*(Indices!$E$108/Indices!$AS$27)))</f>
        <v>0</v>
      </c>
      <c r="N66" s="155">
        <f>Database!N62*(0.15+(0.15*(Indices!$E$104/Indices!$X$23))+(0.23*(Indices!$E$105/Indices!$X$24))+(0.11*(Indices!$E$106/Indices!$X$25))+(0.16*(Indices!$E$107/Indices!$X$26))+(0.2*(Indices!$E$108/Indices!$X$27)))</f>
        <v>0</v>
      </c>
      <c r="O66" s="155">
        <f>Database!O62*(0.15+(0.15*(Indices!$E$104/Indices!$AE$23))+(0.23*(Indices!$E$105/Indices!$AE$24))+(0.11*(Indices!$E$106/Indices!$AE$25))+(0.16*(Indices!$E$107/Indices!$AE$26))+(0.2*(Indices!$E$108/Indices!$AE$27)))</f>
        <v>0</v>
      </c>
      <c r="P66" s="155">
        <f>Database!P62*(0.15+(0.15*(Indices!$E$104/Indices!$X$23))+(0.23*(Indices!$E$105/Indices!$X$24))+(0.11*(Indices!$E$106/Indices!$X$25))+(0.16*(Indices!$E$107/Indices!$X$26))+(0.2*(Indices!$E$108/Indices!$X$27)))</f>
        <v>0</v>
      </c>
      <c r="Q66" s="155">
        <f>Database!Q62*(0.15+(0.15*(Indices!$E$104/Indices!$AM$23))+(0.23*(Indices!$E$105/Indices!$AM$24))+(0.11*(Indices!$E$106/Indices!$AM$25))+(0.16*(Indices!$E$107/Indices!$AM$26))+(0.2*(Indices!$E$108/Indices!$AM$27)))</f>
        <v>0</v>
      </c>
      <c r="R66" s="155">
        <f>Database!R62*(0.15+(0.15*(Indices!$E$104/Indices!$AK$23))+(0.23*(Indices!$E$105/Indices!$AK$24))+(0.11*(Indices!$E$106/Indices!$AK$25))+(0.16*(Indices!$E$107/Indices!$AK$26))+(0.2*(Indices!$E$108/Indices!$AK$27)))</f>
        <v>0</v>
      </c>
      <c r="S66" s="155">
        <f>Database!S62*(0.15+(0.15*(Indices!$E$104/Indices!$AK$23))+(0.23*(Indices!$E$105/Indices!$AK$24))+(0.11*(Indices!$E$106/Indices!$AK$25))+(0.16*(Indices!$E$107/Indices!$AK$26))+(0.2*(Indices!$E$108/Indices!$AK$27)))</f>
        <v>0</v>
      </c>
      <c r="T66" s="155">
        <f>Database!T62*(0.15+(0.15*(Indices!$E$104/Indices!$AK$23))+(0.23*(Indices!$E$105/Indices!$AK$24))+(0.11*(Indices!$E$106/Indices!$AK$25))+(0.16*(Indices!$E$107/Indices!$AK$26))+(0.2*(Indices!$E$108/Indices!$AK$27)))</f>
        <v>0</v>
      </c>
      <c r="U66" s="155">
        <f>Database!U62*(0.15+(0.15*(Indices!$E$104/Indices!$AJ$23))+(0.23*(Indices!$E$105/Indices!$AJ$24))+(0.11*(Indices!$E$106/Indices!$AJ$25))+(0.16*(Indices!$E$107/Indices!$AJ$26))+(0.2*(Indices!$E$108/Indices!$AJ$27)))</f>
        <v>0</v>
      </c>
      <c r="V66" s="155">
        <f>Database!V62*(0.15+(0.15*(Indices!$E$104/Indices!$X$23))+(0.23*(Indices!$E$105/Indices!$X$24))+(0.11*(Indices!$E$106/Indices!$X$25))+(0.16*(Indices!$E$107/Indices!$X$26))+(0.2*(Indices!$E$108/Indices!$X$27)))</f>
        <v>0</v>
      </c>
      <c r="W66" s="155">
        <f>Database!W62*(0.15+(0.15*(Indices!$E$104/Indices!$X$23))+(0.23*(Indices!$E$105/Indices!$X$24))+(0.11*(Indices!$E$106/Indices!$X$25))+(0.16*(Indices!$E$107/Indices!$X$26))+(0.2*(Indices!$E$108/Indices!$X$27)))</f>
        <v>0</v>
      </c>
      <c r="X66" s="155">
        <f>Database!X62*(0.15+(0.15*(Indices!$E$104/Indices!$AS$23))+(0.23*(Indices!$E$105/Indices!$AS$24))+(0.11*(Indices!$E$106/Indices!$AS$25))+(0.16*(Indices!$E$107/Indices!$AS$26))+(0.2*(Indices!$E$108/Indices!$AS$27)))</f>
        <v>0</v>
      </c>
      <c r="Y66" s="155">
        <f>Database!Y62*(0.15+(0.15*(Indices!$E$104/Indices!$BV$23))+(0.23*(Indices!$E$105/Indices!$BV$24))+(0.11*(Indices!$E$106/Indices!$BV$25))+(0.16*(Indices!$E$107/Indices!$BV$26))+(0.2*(Indices!$E$108/Indices!$BV$27)))</f>
        <v>0</v>
      </c>
      <c r="Z66" s="155">
        <f>Database!Z62*(0.15+(0.15*(Indices!$E$104/Indices!$CA$23))+(0.23*(Indices!$E$105/Indices!$CA$24))+(0.11*(Indices!$E$106/Indices!$CA$25))+(0.16*(Indices!$E$107/Indices!$CA$26))+(0.2*(Indices!$E$108/Indices!$CA$27)))</f>
        <v>0</v>
      </c>
      <c r="AA66" s="155">
        <f>Database!AA62*(0.15+(0.15*(Indices!$E$104/Indices!$CK$23))+(0.23*(Indices!$E$105/Indices!$CK$24))+(0.11*(Indices!$E$106/Indices!$CK$25))+(0.16*(Indices!$E$107/Indices!$CK$26))+(0.2*(Indices!$E$108/Indices!$CK$27)))</f>
        <v>0</v>
      </c>
      <c r="AB66" s="155">
        <f>Database!AB62*(0.15+(0.15*(Indices!$E$104/Indices!$BV$23))+(0.23*(Indices!$E$105/Indices!$BV$24))+(0.11*(Indices!$E$106/Indices!$BV$25))+(0.16*(Indices!$E$107/Indices!$BV$26))+(0.2*(Indices!$E$108/Indices!$BV$27)))</f>
        <v>0</v>
      </c>
      <c r="AC66" s="155">
        <f>Database!AC62*(0.15+(0.15*(Indices!$E$104/Indices!$BV$23))+(0.23*(Indices!$E$105/Indices!$BV$24))+(0.11*(Indices!$E$106/Indices!$BV$25))+(0.16*(Indices!$E$107/Indices!$BV$26))+(0.2*(Indices!$E$108/Indices!$BV$27)))</f>
        <v>0</v>
      </c>
      <c r="AD66" s="155">
        <f>Database!AD62*(0.15+(0.15*(Indices!$E$104/Indices!$AV$23))+(0.23*(Indices!$E$105/Indices!$AV$24))+(0.11*(Indices!$E$106/Indices!$AV$25))+(0.16*(Indices!$E$107/Indices!$AV$26))+(0.2*(Indices!$E$108/Indices!$AV$27)))</f>
        <v>0</v>
      </c>
    </row>
    <row r="67" spans="2:30" ht="16.5" customHeight="1" outlineLevel="1">
      <c r="B67" s="152"/>
      <c r="C67" s="154" t="s">
        <v>309</v>
      </c>
      <c r="D67" s="145" t="s">
        <v>259</v>
      </c>
      <c r="E67" s="155">
        <f>Database!E63*(0.15+(0.15*(Indices!$E$104/Indices!$AV$23))+(0.23*(Indices!$E$105/Indices!$AV$24))+(0.11*(Indices!$E$106/Indices!$AV$25))+(0.16*(Indices!$E$107/Indices!$AV$26))+(0.2*(Indices!$E$108/Indices!$AV$27)))</f>
        <v>3.0694419280538408</v>
      </c>
      <c r="F67" s="155">
        <f>Database!F63*(0.15+(0.15*(Indices!$E$104/Indices!$BD$23))+(0.23*(Indices!$E$105/Indices!$BD$24))+(0.11*(Indices!$E$106/Indices!$BD$25))+(0.16*(Indices!$E$107/Indices!$BD$26))+(0.2*(Indices!$E$108/Indices!$BD$27)))</f>
        <v>3.9539675049941585</v>
      </c>
      <c r="G67" s="155">
        <f>Database!G63*(0.15+(0.15*(Indices!$E$104/Indices!$AV$23))+(0.23*(Indices!$E$105/Indices!$AV$24))+(0.11*(Indices!$E$106/Indices!$AV$25))+(0.16*(Indices!$E$107/Indices!$AV$26))+(0.2*(Indices!$E$108/Indices!$AV$27)))</f>
        <v>2.69390624210323</v>
      </c>
      <c r="H67" s="155">
        <f>Database!H63*(0.15+(0.15*(Indices!$E$104/Indices!$BA$23))+(0.23*(Indices!$E$105/Indices!$BA$24))+(0.11*(Indices!$E$106/Indices!$BA$25))+(0.16*(Indices!$E$107/Indices!$BA$26))+(0.2*(Indices!$E$108/Indices!$BA$27)))</f>
        <v>2.6168153670977623</v>
      </c>
      <c r="I67" s="155">
        <f>Database!I63*(0.15+(0.15*(Indices!$E$104/Indices!$BD$23))+(0.23*(Indices!$E$105/Indices!$BD$24))+(0.11*(Indices!$E$106/Indices!$BD$25))+(0.16*(Indices!$E$107/Indices!$BD$26))+(0.2*(Indices!$E$108/Indices!$BD$27)))</f>
        <v>2.423104574893429</v>
      </c>
      <c r="J67" s="155">
        <f>Database!J63*(0.15+(0.15*(Indices!$E$104/Indices!$AV$23))+(0.23*(Indices!$E$105/Indices!$AV$24))+(0.11*(Indices!$E$106/Indices!$AV$25))+(0.16*(Indices!$E$107/Indices!$AV$26))+(0.2*(Indices!$E$108/Indices!$AV$27)))</f>
        <v>3.262848928832592</v>
      </c>
      <c r="K67" s="155">
        <f>Database!K63*(0.15+(0.15*(Indices!$E$104/Indices!$AS$23))+(0.23*(Indices!$E$105/Indices!$AS$24))+(0.11*(Indices!$E$106/Indices!$AS$25))+(0.16*(Indices!$E$107/Indices!$AS$26))+(0.2*(Indices!$E$108/Indices!$AS$27)))</f>
        <v>3.7475607909177096</v>
      </c>
      <c r="L67" s="155">
        <f>Database!L63*(0.15+(0.15*(Indices!$E$104/Indices!$E$23))+(0.23*(Indices!$E$105/Indices!$E$24))+(0.11*(Indices!$E$106/Indices!$E$25))+(0.16*(Indices!$E$107/Indices!$E$26))+(0.2*(Indices!$E$108/Indices!$E$27)))</f>
        <v>3.127402039265115</v>
      </c>
      <c r="M67" s="155">
        <f>Database!M63*(0.15+(0.15*(Indices!$E$104/Indices!$AS$23))+(0.23*(Indices!$E$105/Indices!$AS$24))+(0.11*(Indices!$E$106/Indices!$AS$25))+(0.16*(Indices!$E$107/Indices!$AS$26))+(0.2*(Indices!$E$108/Indices!$AS$27)))</f>
        <v>3.3322883784351625</v>
      </c>
      <c r="N67" s="155">
        <f>Database!N63*(0.15+(0.15*(Indices!$E$104/Indices!$X$23))+(0.23*(Indices!$E$105/Indices!$X$24))+(0.11*(Indices!$E$106/Indices!$X$25))+(0.16*(Indices!$E$107/Indices!$X$26))+(0.2*(Indices!$E$108/Indices!$X$27)))</f>
        <v>4.022346771678798</v>
      </c>
      <c r="O67" s="530">
        <f>Database!O63*(0.15+(0.15*(Indices!$E$104/Indices!$AE$31))+(0.23*(Indices!$E$105/Indices!$AE$35))+(0.11*(Indices!$E$106/Indices!$AE$36))+(0.16*(Indices!$E$107/Indices!$AE$26))+(0.2*(Indices!$E$108/Indices!$AE$27)))</f>
        <v>3.2256561836763766</v>
      </c>
      <c r="P67" s="155">
        <f>Database!P63*(0.15+(0.15*(Indices!$E$104/Indices!$X$23))+(0.23*(Indices!$E$105/Indices!$X$24))+(0.11*(Indices!$E$106/Indices!$X$25))+(0.16*(Indices!$E$107/Indices!$X$26))+(0.2*(Indices!$E$108/Indices!$X$27)))</f>
        <v>3.826000389615184</v>
      </c>
      <c r="Q67" s="155">
        <f>Database!Q63*(0.15+(0.15*(Indices!$E$104/Indices!$AM$23))+(0.23*(Indices!$E$105/Indices!$AM$24))+(0.11*(Indices!$E$106/Indices!$AM$25))+(0.16*(Indices!$E$107/Indices!$AM$26))+(0.2*(Indices!$E$108/Indices!$AM$27)))</f>
        <v>4.03461515859559</v>
      </c>
      <c r="R67" s="155">
        <f>Database!R63*(0.15+(0.15*(Indices!$E$104/Indices!$AK$23))+(0.23*(Indices!$E$105/Indices!$AK$24))+(0.11*(Indices!$E$106/Indices!$AK$25))+(0.16*(Indices!$E$107/Indices!$AK$26))+(0.2*(Indices!$E$108/Indices!$AK$27)))</f>
        <v>3.6161994023910218</v>
      </c>
      <c r="S67" s="155">
        <f>Database!S63*(0.15+(0.15*(Indices!$E$104/Indices!$AK$23))+(0.23*(Indices!$E$105/Indices!$AK$24))+(0.11*(Indices!$E$106/Indices!$AK$25))+(0.16*(Indices!$E$107/Indices!$AK$26))+(0.2*(Indices!$E$108/Indices!$AK$27)))</f>
        <v>2.5985463064162655</v>
      </c>
      <c r="T67" s="155">
        <f>Database!T63*(0.15+(0.15*(Indices!$E$104/Indices!$AK$23))+(0.23*(Indices!$E$105/Indices!$AK$24))+(0.11*(Indices!$E$106/Indices!$AK$25))+(0.16*(Indices!$E$107/Indices!$AK$26))+(0.2*(Indices!$E$108/Indices!$AK$27)))</f>
        <v>3.479612256809748</v>
      </c>
      <c r="U67" s="155">
        <f>Database!U63*(0.15+(0.15*(Indices!$E$104/Indices!$AJ$23))+(0.23*(Indices!$E$105/Indices!$AJ$24))+(0.11*(Indices!$E$106/Indices!$AJ$25))+(0.16*(Indices!$E$107/Indices!$AJ$26))+(0.2*(Indices!$E$108/Indices!$AJ$27)))</f>
        <v>3.5282472797057722</v>
      </c>
      <c r="V67" s="155">
        <f>Database!V63*(0.15+(0.15*(Indices!$E$104/Indices!$X$23))+(0.23*(Indices!$E$105/Indices!$X$24))+(0.11*(Indices!$E$106/Indices!$X$25))+(0.16*(Indices!$E$107/Indices!$X$26))+(0.2*(Indices!$E$108/Indices!$X$27)))</f>
        <v>0</v>
      </c>
      <c r="W67" s="155">
        <f>Database!W63*(0.15+(0.15*(Indices!$E$104/Indices!$X$23))+(0.23*(Indices!$E$105/Indices!$X$24))+(0.11*(Indices!$E$106/Indices!$X$25))+(0.16*(Indices!$E$107/Indices!$X$26))+(0.2*(Indices!$E$108/Indices!$X$27)))</f>
        <v>2.8669606195389714</v>
      </c>
      <c r="X67" s="155">
        <f>Database!X63*(0.15+(0.15*(Indices!$E$104/Indices!$AS$23))+(0.23*(Indices!$E$105/Indices!$AS$24))+(0.11*(Indices!$E$106/Indices!$AS$25))+(0.16*(Indices!$E$107/Indices!$AS$26))+(0.2*(Indices!$E$108/Indices!$AS$27)))</f>
        <v>3.6774867511810703</v>
      </c>
      <c r="Y67" s="155">
        <f>Database!Y63*(0.15+(0.15*(Indices!$E$104/Indices!$BV$23))+(0.23*(Indices!$E$105/Indices!$BV$24))+(0.11*(Indices!$E$106/Indices!$BV$25))+(0.16*(Indices!$E$107/Indices!$BV$26))+(0.2*(Indices!$E$108/Indices!$BV$27)))</f>
        <v>2.6583890492581252</v>
      </c>
      <c r="Z67" s="155">
        <f>Database!Z63*(0.15+(0.15*(Indices!$E$104/Indices!$CA$23))+(0.23*(Indices!$E$105/Indices!$CA$24))+(0.11*(Indices!$E$106/Indices!$CA$25))+(0.16*(Indices!$E$107/Indices!$CA$26))+(0.2*(Indices!$E$108/Indices!$CA$27)))</f>
        <v>3.2449852957089393</v>
      </c>
      <c r="AA67" s="155">
        <f>Database!AA63*(0.15+(0.15*(Indices!$E$104/Indices!$CK$23))+(0.23*(Indices!$E$105/Indices!$CK$24))+(0.11*(Indices!$E$106/Indices!$CK$25))+(0.16*(Indices!$E$107/Indices!$CK$26))+(0.2*(Indices!$E$108/Indices!$CK$27)))</f>
        <v>0</v>
      </c>
      <c r="AB67" s="155">
        <f>Database!AB63*(0.15+(0.15*(Indices!$E$104/Indices!$BV$23))+(0.23*(Indices!$E$105/Indices!$BV$24))+(0.11*(Indices!$E$106/Indices!$BV$25))+(0.16*(Indices!$E$107/Indices!$BV$26))+(0.2*(Indices!$E$108/Indices!$BV$27)))</f>
        <v>0</v>
      </c>
      <c r="AC67" s="155">
        <f>Database!AC63*(0.15+(0.15*(Indices!$E$104/Indices!$BV$23))+(0.23*(Indices!$E$105/Indices!$BV$24))+(0.11*(Indices!$E$106/Indices!$BV$25))+(0.16*(Indices!$E$107/Indices!$BV$26))+(0.2*(Indices!$E$108/Indices!$BV$27)))</f>
        <v>0</v>
      </c>
      <c r="AD67" s="155">
        <f>Database!AD63*(0.15+(0.15*(Indices!$E$104/Indices!$AV$23))+(0.23*(Indices!$E$105/Indices!$AV$24))+(0.11*(Indices!$E$106/Indices!$AV$25))+(0.16*(Indices!$E$107/Indices!$AV$26))+(0.2*(Indices!$E$108/Indices!$AV$27)))</f>
        <v>4.382431207249274</v>
      </c>
    </row>
    <row r="68" spans="2:30" ht="17.25" customHeight="1">
      <c r="B68" s="152" t="s">
        <v>264</v>
      </c>
      <c r="C68" s="252" t="s">
        <v>310</v>
      </c>
      <c r="D68" s="152"/>
      <c r="E68" s="155"/>
      <c r="F68" s="155"/>
      <c r="G68" s="155"/>
      <c r="H68" s="153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</row>
    <row r="69" spans="2:30" ht="18.75" customHeight="1" outlineLevel="1">
      <c r="B69" s="152"/>
      <c r="C69" s="154" t="s">
        <v>311</v>
      </c>
      <c r="D69" s="145" t="s">
        <v>259</v>
      </c>
      <c r="E69" s="155">
        <f>Database!E65*(0.15+(0.15*(Indices!$E$122/Indices!$AV$41))+(0.25*(Indices!$E$123/Indices!$AV$42)+(0.11*(Indices!$E$124/Indices!$AV$43))+(0.16*(Indices!$E$125/Indices!$AV$44))+(0.2*((Indices!$E$126/Indices!$AV$45)))))</f>
        <v>3.8344791264091533</v>
      </c>
      <c r="F69" s="155">
        <f>Database!F65*(0.15+(0.15*(Indices!$E$122/Indices!$BD$41))+(0.25*(Indices!$E$123/Indices!$BD$42)+(0.11*(Indices!$E$124/Indices!$BD$43))+(0.16*(Indices!$E$125/Indices!$BD$44))+(0.2*((Indices!$E$126/Indices!$BD$45)))))</f>
        <v>3.901780789171854</v>
      </c>
      <c r="G69" s="155">
        <f>Database!G65*(0.15+(0.15*(Indices!$E$122/Indices!$AV$41))+(0.25*(Indices!$E$123/Indices!$AV$42)+(0.11*(Indices!$E$124/Indices!$AV$43))+(0.16*(Indices!$E$125/Indices!$AV$44))+(0.2*((Indices!$E$126/Indices!$AV$45)))))</f>
        <v>3.768367417333134</v>
      </c>
      <c r="H69" s="155">
        <f>Database!H65*(0.15+(0.15*(Indices!$E$122/Indices!$BA$41))+(0.25*(Indices!$E$123/Indices!$BA$42)+(0.11*(Indices!$E$124/Indices!$BA$43))+(0.16*(Indices!$E$125/Indices!$BA$44))+(0.2*((Indices!$E$126/Indices!$BA$45)))))</f>
        <v>4.683267729073679</v>
      </c>
      <c r="I69" s="155">
        <f>Database!I65*(0.15+(0.15*(Indices!$E$122/Indices!$BD$41))+(0.25*(Indices!$E$123/Indices!$BD$42)+(0.11*(Indices!$E$124/Indices!$BD$43))+(0.16*(Indices!$E$125/Indices!$BD$44))+(0.2*((Indices!$E$126/Indices!$BD$45)))))</f>
        <v>2.5813616225684295</v>
      </c>
      <c r="J69" s="155">
        <f>Database!J65*(0.15+(0.15*(Indices!$E$122/Indices!$AV$41))+(0.25*(Indices!$E$123/Indices!$AV$42)+(0.11*(Indices!$E$124/Indices!$AV$43))+(0.16*(Indices!$E$125/Indices!$AV$44))+(0.2*((Indices!$E$126/Indices!$AV$45)))))</f>
        <v>3.596476973735482</v>
      </c>
      <c r="K69" s="155">
        <f>Database!K65*(0.15+(0.15*(Indices!$E$104/Indices!$AS$23))+(0.23*(Indices!$E$105/Indices!$AS$24))+(0.11*(Indices!$E$106/Indices!$AS$25))+(0.16*(Indices!$E$107/Indices!$AS$26))+(0.2*(Indices!$E$108/Indices!$AS$27)))</f>
        <v>4.96118368050316</v>
      </c>
      <c r="L69" s="155">
        <f>Database!L65*(0.15+(0.15*(Indices!$E$104/Indices!$E$23))+(0.23*(Indices!$E$105/Indices!$E$24))+(0.11*(Indices!$E$106/Indices!$E$25))+(0.16*(Indices!$E$107/Indices!$E$26))+(0.2*(Indices!$E$108/Indices!$E$27)))</f>
        <v>5.023995065252586</v>
      </c>
      <c r="M69" s="155">
        <f>Database!M65*(0.15+(0.15*(Indices!$E$104/Indices!$AS$23))+(0.23*(Indices!$E$105/Indices!$AS$24))+(0.11*(Indices!$E$106/Indices!$AS$25))+(0.16*(Indices!$E$107/Indices!$AS$26))+(0.2*(Indices!$E$108/Indices!$AS$27)))</f>
        <v>4.294357916994671</v>
      </c>
      <c r="N69" s="155">
        <f>Database!N65*(0.15+(0.15*(Indices!$E$104/Indices!$X$23))+(0.23*(Indices!$E$105/Indices!$X$24))+(0.11*(Indices!$E$106/Indices!$X$25))+(0.16*(Indices!$E$107/Indices!$X$26))+(0.2*(Indices!$E$108/Indices!$X$27)))</f>
        <v>5.640052298484453</v>
      </c>
      <c r="O69" s="155">
        <f>Database!O65*(0.15+(0.15*(Indices!$E$104/Indices!$AE$23))+(0.23*(Indices!$E$105/Indices!$AE$24))+(0.11*(Indices!$E$106/Indices!$AE$25))+(0.16*(Indices!$E$107/Indices!$AE$26))+(0.2*(Indices!$E$108/Indices!$AE$27)))</f>
        <v>5.184801017350207</v>
      </c>
      <c r="P69" s="155">
        <f>Database!P65*(0.15+(0.15*(Indices!$E$104/Indices!$X$23))+(0.23*(Indices!$E$105/Indices!$X$24))+(0.11*(Indices!$E$106/Indices!$X$25))+(0.16*(Indices!$E$107/Indices!$X$26))+(0.2*(Indices!$E$108/Indices!$X$27)))</f>
        <v>5.409172964628364</v>
      </c>
      <c r="Q69" s="155">
        <f>Database!Q65*(0.15+(0.15*(Indices!$E$104/Indices!$AM$23))+(0.23*(Indices!$E$105/Indices!$AM$24))+(0.11*(Indices!$E$106/Indices!$AM$25))+(0.16*(Indices!$E$107/Indices!$AM$26))+(0.2*(Indices!$E$108/Indices!$AM$27)))</f>
        <v>3.939201962277451</v>
      </c>
      <c r="R69" s="155">
        <f>Database!R65*(0.15+(0.15*(Indices!$E$104/Indices!$AK$23))+(0.23*(Indices!$E$105/Indices!$AK$24))+(0.11*(Indices!$E$106/Indices!$AK$25))+(0.16*(Indices!$E$107/Indices!$AK$26))+(0.2*(Indices!$E$108/Indices!$AK$27)))</f>
        <v>4.8716346666173385</v>
      </c>
      <c r="S69" s="155">
        <f>Database!S65*(0.15+(0.15*(Indices!$E$104/Indices!$AK$23))+(0.23*(Indices!$E$105/Indices!$AK$24))+(0.11*(Indices!$E$106/Indices!$AK$25))+(0.16*(Indices!$E$107/Indices!$AK$26))+(0.2*(Indices!$E$108/Indices!$AK$27)))</f>
        <v>4.8852807020980595</v>
      </c>
      <c r="T69" s="155">
        <f>Database!T65*(0.15+(0.15*(Indices!$E$104/Indices!$AK$23))+(0.23*(Indices!$E$105/Indices!$AK$24))+(0.11*(Indices!$E$106/Indices!$AK$25))+(0.16*(Indices!$E$107/Indices!$AK$26))+(0.2*(Indices!$E$108/Indices!$AK$27)))</f>
        <v>4.721528276329409</v>
      </c>
      <c r="U69" s="155">
        <f>Database!U65*(0.15+(0.15*(Indices!$E$104/Indices!$AJ$23))+(0.23*(Indices!$E$105/Indices!$AJ$24))+(0.11*(Indices!$E$106/Indices!$AJ$25))+(0.16*(Indices!$E$107/Indices!$AJ$26))+(0.2*(Indices!$E$108/Indices!$AJ$27)))</f>
        <v>5.0380454563970085</v>
      </c>
      <c r="V69" s="155">
        <f>Database!V65*(0.15+(0.15*(Indices!$E$104/Indices!$X$23))+(0.23*(Indices!$E$105/Indices!$X$24))+(0.11*(Indices!$E$106/Indices!$X$25))+(0.16*(Indices!$E$107/Indices!$X$26))+(0.2*(Indices!$E$108/Indices!$X$27)))</f>
        <v>0</v>
      </c>
      <c r="W69" s="155">
        <f>Database!W65*(0.15+(0.15*(Indices!$E$104/Indices!$X$23))+(0.23*(Indices!$E$105/Indices!$X$24))+(0.11*(Indices!$E$106/Indices!$X$25))+(0.16*(Indices!$E$107/Indices!$X$26))+(0.2*(Indices!$E$108/Indices!$X$27)))</f>
        <v>6.1842678711452335</v>
      </c>
      <c r="X69" s="155">
        <f>Database!X65*(0.15+(0.15*(Indices!$E$104/Indices!$AS$23))+(0.23*(Indices!$E$105/Indices!$AS$24))+(0.11*(Indices!$E$106/Indices!$AS$25))+(0.16*(Indices!$E$107/Indices!$AS$26))+(0.2*(Indices!$E$108/Indices!$AS$27)))</f>
        <v>5.174567924825876</v>
      </c>
      <c r="Y69" s="155">
        <f>Database!Y65*(0.15+(0.15*(Indices!$E$104/Indices!$BV$23))+(0.23*(Indices!$E$105/Indices!$BV$24))+(0.11*(Indices!$E$106/Indices!$BV$25))+(0.16*(Indices!$E$107/Indices!$BV$26))+(0.2*(Indices!$E$108/Indices!$BV$27)))</f>
        <v>5.01903852499934</v>
      </c>
      <c r="Z69" s="155">
        <f>Database!Z65*(0.15+(0.15*(Indices!$E$104/Indices!$CA$23))+(0.23*(Indices!$E$105/Indices!$CA$24))+(0.11*(Indices!$E$106/Indices!$CA$25))+(0.16*(Indices!$E$107/Indices!$CA$26))+(0.2*(Indices!$E$108/Indices!$CA$27)))</f>
        <v>3.7215925110161896</v>
      </c>
      <c r="AA69" s="155">
        <f>Database!AA65*(0.15+(0.15*(Indices!$E$104/Indices!$CK$23))+(0.23*(Indices!$E$105/Indices!$CK$24))+(0.11*(Indices!$E$106/Indices!$CK$25))+(0.16*(Indices!$E$107/Indices!$CK$26))+(0.2*(Indices!$E$108/Indices!$CK$27)))</f>
        <v>0</v>
      </c>
      <c r="AB69" s="155">
        <f>Database!AB65*(0.15+(0.15*(Indices!$E$104/Indices!$BV$23))+(0.23*(Indices!$E$105/Indices!$BV$24))+(0.11*(Indices!$E$106/Indices!$BV$25))+(0.16*(Indices!$E$107/Indices!$BV$26))+(0.2*(Indices!$E$108/Indices!$BV$27)))</f>
        <v>0</v>
      </c>
      <c r="AC69" s="155">
        <f>Database!AC65*(0.15+(0.15*(Indices!$E$104/Indices!$BV$23))+(0.23*(Indices!$E$105/Indices!$BV$24))+(0.11*(Indices!$E$106/Indices!$BV$25))+(0.16*(Indices!$E$107/Indices!$BV$26))+(0.2*(Indices!$E$108/Indices!$BV$27)))</f>
        <v>0</v>
      </c>
      <c r="AD69" s="155">
        <f>Database!AD65*(0.15+(0.15*(Indices!$E$122/Indices!$AV$41))+(0.25*(Indices!$E$123/Indices!$AV$42)+(0.11*(Indices!$E$124/Indices!$AV$43))+(0.16*(Indices!$E$125/Indices!$AV$44))+(0.2*((Indices!$E$126/Indices!$AV$45)))))</f>
        <v>4.085703620898029</v>
      </c>
    </row>
    <row r="70" spans="2:30" ht="13.5" customHeight="1" outlineLevel="1">
      <c r="B70" s="152"/>
      <c r="C70" s="154" t="s">
        <v>312</v>
      </c>
      <c r="D70" s="145" t="s">
        <v>259</v>
      </c>
      <c r="E70" s="155">
        <f>Database!E66*(0.15+(0.15*(Indices!$E$122/Indices!$AV$41))+(0.25*(Indices!$E$123/Indices!$AV$42)+(0.11*(Indices!$E$124/Indices!$AV$43))+(0.16*(Indices!$E$125/Indices!$AV$44))+(0.2*((Indices!$E$126/Indices!$AV$45)))))</f>
        <v>3.2526960865401784</v>
      </c>
      <c r="F70" s="155">
        <f>Database!F66*(0.15+(0.15*(Indices!$E$122/Indices!$BD$41))+(0.25*(Indices!$E$123/Indices!$BD$42)+(0.11*(Indices!$E$124/Indices!$BD$43))+(0.16*(Indices!$E$125/Indices!$BD$44))+(0.2*((Indices!$E$126/Indices!$BD$45)))))</f>
        <v>3.291067274344955</v>
      </c>
      <c r="G70" s="155">
        <f>Database!G66*(0.15+(0.15*(Indices!$E$122/Indices!$AV$41))+(0.25*(Indices!$E$123/Indices!$AV$42)+(0.11*(Indices!$E$124/Indices!$AV$43))+(0.16*(Indices!$E$125/Indices!$AV$44))+(0.2*((Indices!$E$126/Indices!$AV$45)))))</f>
        <v>3.318807795616198</v>
      </c>
      <c r="H70" s="155">
        <f>Database!H66*(0.15+(0.15*(Indices!$E$122/Indices!$BA$41))+(0.25*(Indices!$E$123/Indices!$BA$42)+(0.11*(Indices!$E$124/Indices!$BA$43))+(0.16*(Indices!$E$125/Indices!$BA$44))+(0.2*((Indices!$E$126/Indices!$BA$45)))))</f>
        <v>3.971121347590825</v>
      </c>
      <c r="I70" s="155">
        <f>Database!I66*(0.15+(0.15*(Indices!$E$122/Indices!$BD$41))+(0.25*(Indices!$E$123/Indices!$BD$42)+(0.11*(Indices!$E$124/Indices!$BD$43))+(0.16*(Indices!$E$125/Indices!$BD$44))+(0.2*((Indices!$E$126/Indices!$BD$45)))))</f>
        <v>1.83365601875823</v>
      </c>
      <c r="J70" s="155">
        <f>Database!J66*(0.15+(0.15*(Indices!$E$122/Indices!$AV$41))+(0.25*(Indices!$E$123/Indices!$AV$42)+(0.11*(Indices!$E$124/Indices!$AV$43))+(0.16*(Indices!$E$125/Indices!$AV$44))+(0.2*((Indices!$E$126/Indices!$AV$45)))))</f>
        <v>3.080805642942527</v>
      </c>
      <c r="K70" s="155">
        <f>Database!K66*(0.15+(0.15*(Indices!$E$104/Indices!$AS$23))+(0.23*(Indices!$E$105/Indices!$AS$24))+(0.11*(Indices!$E$106/Indices!$AS$25))+(0.16*(Indices!$E$107/Indices!$AS$26))+(0.2*(Indices!$E$108/Indices!$AS$27)))</f>
        <v>4.2410118559139915</v>
      </c>
      <c r="L70" s="155">
        <f>Database!L66*(0.15+(0.15*(Indices!$E$104/Indices!$E$23))+(0.23*(Indices!$E$105/Indices!$E$24))+(0.11*(Indices!$E$106/Indices!$E$25))+(0.16*(Indices!$E$107/Indices!$E$26))+(0.2*(Indices!$E$108/Indices!$E$27)))</f>
        <v>4.23899583630687</v>
      </c>
      <c r="M70" s="155">
        <f>Database!M66*(0.15+(0.15*(Indices!$E$104/Indices!$AS$23))+(0.23*(Indices!$E$105/Indices!$AS$24))+(0.11*(Indices!$E$106/Indices!$AS$25))+(0.16*(Indices!$E$107/Indices!$AS$26))+(0.2*(Indices!$E$108/Indices!$AS$27)))</f>
        <v>3.7342242756475392</v>
      </c>
      <c r="N70" s="155">
        <f>Database!N66*(0.15+(0.15*(Indices!$E$104/Indices!$X$23))+(0.23*(Indices!$E$105/Indices!$X$24))+(0.11*(Indices!$E$106/Indices!$X$25))+(0.16*(Indices!$E$107/Indices!$X$26))+(0.2*(Indices!$E$108/Indices!$X$27)))</f>
        <v>4.798991868008701</v>
      </c>
      <c r="O70" s="155">
        <f>Database!O66*(0.15+(0.15*(Indices!$E$104/Indices!$AE$23))+(0.23*(Indices!$E$105/Indices!$AE$24))+(0.11*(Indices!$E$106/Indices!$AE$25))+(0.16*(Indices!$E$107/Indices!$AE$26))+(0.2*(Indices!$E$108/Indices!$AE$27)))</f>
        <v>4.414087352608959</v>
      </c>
      <c r="P70" s="155">
        <f>Database!P66*(0.15+(0.15*(Indices!$E$104/Indices!$X$23))+(0.23*(Indices!$E$105/Indices!$X$24))+(0.11*(Indices!$E$106/Indices!$X$25))+(0.16*(Indices!$E$107/Indices!$X$26))+(0.2*(Indices!$E$108/Indices!$X$27)))</f>
        <v>4.650569439101216</v>
      </c>
      <c r="Q70" s="155">
        <f>Database!Q66*(0.15+(0.15*(Indices!$E$104/Indices!$AM$23))+(0.23*(Indices!$E$105/Indices!$AM$24))+(0.11*(Indices!$E$106/Indices!$AM$25))+(0.16*(Indices!$E$107/Indices!$AM$26))+(0.2*(Indices!$E$108/Indices!$AM$27)))</f>
        <v>3.2440486748167237</v>
      </c>
      <c r="R70" s="155">
        <f>Database!R66*(0.15+(0.15*(Indices!$E$104/Indices!$AK$23))+(0.23*(Indices!$E$105/Indices!$AK$24))+(0.11*(Indices!$E$106/Indices!$AK$25))+(0.16*(Indices!$E$107/Indices!$AK$26))+(0.2*(Indices!$E$108/Indices!$AK$27)))</f>
        <v>4.189332892581297</v>
      </c>
      <c r="S70" s="155">
        <f>Database!S66*(0.15+(0.15*(Indices!$E$104/Indices!$AK$23))+(0.23*(Indices!$E$105/Indices!$AK$24))+(0.11*(Indices!$E$106/Indices!$AK$25))+(0.16*(Indices!$E$107/Indices!$AK$26))+(0.2*(Indices!$E$108/Indices!$AK$27)))</f>
        <v>5.880581591955396</v>
      </c>
      <c r="T70" s="155">
        <f>Database!T66*(0.15+(0.15*(Indices!$E$104/Indices!$AK$23))+(0.23*(Indices!$E$105/Indices!$AK$24))+(0.11*(Indices!$E$106/Indices!$AK$25))+(0.16*(Indices!$E$107/Indices!$AK$26))+(0.2*(Indices!$E$108/Indices!$AK$27)))</f>
        <v>4.052872537774089</v>
      </c>
      <c r="U70" s="155">
        <f>Database!U66*(0.15+(0.15*(Indices!$E$104/Indices!$AJ$23))+(0.23*(Indices!$E$105/Indices!$AJ$24))+(0.11*(Indices!$E$106/Indices!$AJ$25))+(0.16*(Indices!$E$107/Indices!$AJ$26))+(0.2*(Indices!$E$108/Indices!$AJ$27)))</f>
        <v>4.326147728862649</v>
      </c>
      <c r="V70" s="155">
        <f>Database!V66*(0.15+(0.15*(Indices!$E$104/Indices!$X$23))+(0.23*(Indices!$E$105/Indices!$X$24))+(0.11*(Indices!$E$106/Indices!$X$25))+(0.16*(Indices!$E$107/Indices!$X$26))+(0.2*(Indices!$E$108/Indices!$X$27)))</f>
        <v>0</v>
      </c>
      <c r="W70" s="155">
        <f>Database!W66*(0.15+(0.15*(Indices!$E$104/Indices!$X$23))+(0.23*(Indices!$E$105/Indices!$X$24))+(0.11*(Indices!$E$106/Indices!$X$25))+(0.16*(Indices!$E$107/Indices!$X$26))+(0.2*(Indices!$E$108/Indices!$X$27)))</f>
        <v>5.145310868792834</v>
      </c>
      <c r="X70" s="155">
        <f>Database!X66*(0.15+(0.15*(Indices!$E$104/Indices!$AS$23))+(0.23*(Indices!$E$105/Indices!$AS$24))+(0.11*(Indices!$E$106/Indices!$AS$25))+(0.16*(Indices!$E$107/Indices!$AS$26))+(0.2*(Indices!$E$108/Indices!$AS$27)))</f>
        <v>4.481069130777048</v>
      </c>
      <c r="Y70" s="155">
        <f>Database!Y66*(0.15+(0.15*(Indices!$E$104/Indices!$BV$23))+(0.23*(Indices!$E$105/Indices!$BV$24))+(0.11*(Indices!$E$106/Indices!$BV$25))+(0.16*(Indices!$E$107/Indices!$BV$26))+(0.2*(Indices!$E$108/Indices!$BV$27)))</f>
        <v>4.04075135487235</v>
      </c>
      <c r="Z70" s="155">
        <f>Database!Z66*(0.15+(0.15*(Indices!$E$104/Indices!$CA$23))+(0.23*(Indices!$E$105/Indices!$CA$24))+(0.11*(Indices!$E$106/Indices!$CA$25))+(0.16*(Indices!$E$107/Indices!$CA$26))+(0.2*(Indices!$E$108/Indices!$CA$27)))</f>
        <v>3.27540703285621</v>
      </c>
      <c r="AA70" s="155">
        <f>Database!AA66*(0.15+(0.15*(Indices!$E$104/Indices!$CK$23))+(0.23*(Indices!$E$105/Indices!$CK$24))+(0.11*(Indices!$E$106/Indices!$CK$25))+(0.16*(Indices!$E$107/Indices!$CK$26))+(0.2*(Indices!$E$108/Indices!$CK$27)))</f>
        <v>4.063869175871502</v>
      </c>
      <c r="AB70" s="155">
        <f>Database!AB66*(0.15+(0.15*(Indices!$E$104/Indices!$BV$23))+(0.23*(Indices!$E$105/Indices!$BV$24))+(0.11*(Indices!$E$106/Indices!$BV$25))+(0.16*(Indices!$E$107/Indices!$BV$26))+(0.2*(Indices!$E$108/Indices!$BV$27)))</f>
        <v>1.7758038849044275</v>
      </c>
      <c r="AC70" s="155">
        <f>Database!AC66*(0.15+(0.15*(Indices!$E$104/Indices!$BV$23))+(0.23*(Indices!$E$105/Indices!$BV$24))+(0.11*(Indices!$E$106/Indices!$BV$25))+(0.16*(Indices!$E$107/Indices!$BV$26))+(0.2*(Indices!$E$108/Indices!$BV$27)))</f>
        <v>0</v>
      </c>
      <c r="AD70" s="155">
        <f>Database!AD66*(0.15+(0.15*(Indices!$E$122/Indices!$AV$41))+(0.25*(Indices!$E$123/Indices!$AV$42)+(0.11*(Indices!$E$124/Indices!$AV$43))+(0.16*(Indices!$E$125/Indices!$AV$44))+(0.2*((Indices!$E$126/Indices!$AV$45)))))</f>
        <v>3.345252479246606</v>
      </c>
    </row>
    <row r="71" spans="2:30" ht="13.5" customHeight="1" outlineLevel="1">
      <c r="B71" s="152"/>
      <c r="C71" s="154" t="s">
        <v>313</v>
      </c>
      <c r="D71" s="145" t="s">
        <v>259</v>
      </c>
      <c r="E71" s="155">
        <f>Database!E67*(0.15+(0.15*(Indices!$E$122/Indices!$AV$41))+(0.25*(Indices!$E$123/Indices!$AV$42)+(0.11*(Indices!$E$124/Indices!$AV$43))+(0.16*(Indices!$E$125/Indices!$AV$44))+(0.2*((Indices!$E$126/Indices!$AV$45)))))</f>
        <v>2.737024755747223</v>
      </c>
      <c r="F71" s="155">
        <f>Database!F67*(0.15+(0.15*(Indices!$E$122/Indices!$BD$41))+(0.25*(Indices!$E$123/Indices!$BD$42)+(0.11*(Indices!$E$124/Indices!$BD$43))+(0.16*(Indices!$E$125/Indices!$BD$44))+(0.2*((Indices!$E$126/Indices!$BD$45)))))</f>
        <v>2.7029727785857194</v>
      </c>
      <c r="G71" s="155">
        <f>Database!G67*(0.15+(0.15*(Indices!$E$122/Indices!$AV$41))+(0.25*(Indices!$E$123/Indices!$AV$42)+(0.11*(Indices!$E$124/Indices!$AV$43))+(0.16*(Indices!$E$125/Indices!$AV$44))+(0.2*((Indices!$E$126/Indices!$AV$45)))))</f>
        <v>2.935359882975283</v>
      </c>
      <c r="H71" s="155">
        <f>Database!H67*(0.15+(0.15*(Indices!$E$122/Indices!$BA$41))+(0.25*(Indices!$E$123/Indices!$BA$42)+(0.11*(Indices!$E$124/Indices!$BA$43))+(0.16*(Indices!$E$125/Indices!$BA$44))+(0.2*((Indices!$E$126/Indices!$BA$45)))))</f>
        <v>4.574635230203413</v>
      </c>
      <c r="I71" s="155">
        <f>Database!I67*(0.15+(0.15*(Indices!$E$122/Indices!$BD$41))+(0.25*(Indices!$E$123/Indices!$BD$42)+(0.11*(Indices!$E$124/Indices!$BD$43))+(0.16*(Indices!$E$125/Indices!$BD$44))+(0.2*((Indices!$E$126/Indices!$BD$45)))))</f>
        <v>2.8483904521717243</v>
      </c>
      <c r="J71" s="155">
        <f>Database!J67*(0.15+(0.15*(Indices!$E$122/Indices!$AV$41))+(0.25*(Indices!$E$123/Indices!$AV$42)+(0.11*(Indices!$E$124/Indices!$AV$43))+(0.16*(Indices!$E$125/Indices!$AV$44))+(0.2*((Indices!$E$126/Indices!$AV$45)))))</f>
        <v>2.6180236794103875</v>
      </c>
      <c r="K71" s="155">
        <f>Database!K67*(0.15+(0.15*(Indices!$E$104/Indices!$AS$23))+(0.23*(Indices!$E$105/Indices!$AS$24))+(0.11*(Indices!$E$106/Indices!$AS$25))+(0.16*(Indices!$E$107/Indices!$AS$26))+(0.2*(Indices!$E$108/Indices!$AS$27)))</f>
        <v>4.534415191857726</v>
      </c>
      <c r="L71" s="155">
        <f>Database!L67*(0.15+(0.15*(Indices!$E$104/Indices!$E$23))+(0.23*(Indices!$E$105/Indices!$E$24))+(0.11*(Indices!$E$106/Indices!$E$25))+(0.16*(Indices!$E$107/Indices!$E$26))+(0.2*(Indices!$E$108/Indices!$E$27)))</f>
        <v>3.506329889290867</v>
      </c>
      <c r="M71" s="155">
        <f>Database!M67*(0.15+(0.15*(Indices!$E$104/Indices!$AS$23))+(0.23*(Indices!$E$105/Indices!$AS$24))+(0.11*(Indices!$E$106/Indices!$AS$25))+(0.16*(Indices!$E$107/Indices!$AS$26))+(0.2*(Indices!$E$108/Indices!$AS$27)))</f>
        <v>3.2407732106512577</v>
      </c>
      <c r="N71" s="155">
        <f>Database!N67*(0.15+(0.15*(Indices!$E$104/Indices!$X$23))+(0.23*(Indices!$E$105/Indices!$X$24))+(0.11*(Indices!$E$106/Indices!$X$25))+(0.16*(Indices!$E$107/Indices!$X$26))+(0.2*(Indices!$E$108/Indices!$X$27)))</f>
        <v>3.9909141995123907</v>
      </c>
      <c r="O71" s="155">
        <f>Database!O67*(0.15+(0.15*(Indices!$E$104/Indices!$AE$23))+(0.23*(Indices!$E$105/Indices!$AE$24))+(0.11*(Indices!$E$106/Indices!$AE$25))+(0.16*(Indices!$E$107/Indices!$AE$26))+(0.2*(Indices!$E$108/Indices!$AE$27)))</f>
        <v>3.643373687867713</v>
      </c>
      <c r="P71" s="155">
        <f>Database!P67*(0.15+(0.15*(Indices!$E$104/Indices!$X$23))+(0.23*(Indices!$E$105/Indices!$X$24))+(0.11*(Indices!$E$106/Indices!$X$25))+(0.16*(Indices!$E$107/Indices!$X$26))+(0.2*(Indices!$E$108/Indices!$X$27)))</f>
        <v>4.172319390399317</v>
      </c>
      <c r="Q71" s="155">
        <f>Database!Q67*(0.15+(0.15*(Indices!$E$104/Indices!$AM$23))+(0.23*(Indices!$E$105/Indices!$AM$24))+(0.11*(Indices!$E$106/Indices!$AM$25))+(0.16*(Indices!$E$107/Indices!$AM$26))+(0.2*(Indices!$E$108/Indices!$AM$27)))</f>
        <v>0</v>
      </c>
      <c r="R71" s="155">
        <f>Database!R67*(0.15+(0.15*(Indices!$E$104/Indices!$AK$23))+(0.23*(Indices!$E$105/Indices!$AK$24))+(0.11*(Indices!$E$106/Indices!$AK$25))+(0.16*(Indices!$E$107/Indices!$AK$26))+(0.2*(Indices!$E$108/Indices!$AK$27)))</f>
        <v>4.011934431331926</v>
      </c>
      <c r="S71" s="155">
        <f>Database!S67*(0.15+(0.15*(Indices!$E$104/Indices!$AK$23))+(0.23*(Indices!$E$105/Indices!$AK$24))+(0.11*(Indices!$E$106/Indices!$AK$25))+(0.16*(Indices!$E$107/Indices!$AK$26))+(0.2*(Indices!$E$108/Indices!$AK$27)))</f>
        <v>4.134748750658414</v>
      </c>
      <c r="T71" s="155">
        <f>Database!T67*(0.15+(0.15*(Indices!$E$104/Indices!$AK$23))+(0.23*(Indices!$E$105/Indices!$AK$24))+(0.11*(Indices!$E$106/Indices!$AK$25))+(0.16*(Indices!$E$107/Indices!$AK$26))+(0.2*(Indices!$E$108/Indices!$AK$27)))</f>
        <v>3.3978628346994886</v>
      </c>
      <c r="U71" s="155">
        <f>Database!U67*(0.15+(0.15*(Indices!$E$104/Indices!$AJ$23))+(0.23*(Indices!$E$105/Indices!$AJ$24))+(0.11*(Indices!$E$106/Indices!$AJ$25))+(0.16*(Indices!$E$107/Indices!$AJ$26))+(0.2*(Indices!$E$108/Indices!$AJ$27)))</f>
        <v>3.600559660414166</v>
      </c>
      <c r="V71" s="155">
        <f>Database!V67*(0.15+(0.15*(Indices!$E$104/Indices!$X$23))+(0.23*(Indices!$E$105/Indices!$X$24))+(0.11*(Indices!$E$106/Indices!$X$25))+(0.16*(Indices!$E$107/Indices!$X$26))+(0.2*(Indices!$E$108/Indices!$X$27)))</f>
        <v>0</v>
      </c>
      <c r="W71" s="155">
        <f>Database!W67*(0.15+(0.15*(Indices!$E$104/Indices!$X$23))+(0.23*(Indices!$E$105/Indices!$X$24))+(0.11*(Indices!$E$106/Indices!$X$25))+(0.16*(Indices!$E$107/Indices!$X$26))+(0.2*(Indices!$E$108/Indices!$X$27)))</f>
        <v>4.254776295347921</v>
      </c>
      <c r="X71" s="155">
        <f>Database!X67*(0.15+(0.15*(Indices!$E$104/Indices!$AS$23))+(0.23*(Indices!$E$105/Indices!$AS$24))+(0.11*(Indices!$E$106/Indices!$AS$25))+(0.16*(Indices!$E$107/Indices!$AS$26))+(0.2*(Indices!$E$108/Indices!$AS$27)))</f>
        <v>3.8275798825387284</v>
      </c>
      <c r="Y71" s="155">
        <f>Database!Y67*(0.15+(0.15*(Indices!$E$104/Indices!$BV$23))+(0.23*(Indices!$E$105/Indices!$BV$24))+(0.11*(Indices!$E$106/Indices!$BV$25))+(0.16*(Indices!$E$107/Indices!$BV$26))+(0.2*(Indices!$E$108/Indices!$BV$27)))</f>
        <v>0</v>
      </c>
      <c r="Z71" s="155">
        <f>Database!Z67*(0.15+(0.15*(Indices!$E$104/Indices!$CA$23))+(0.23*(Indices!$E$105/Indices!$CA$24))+(0.11*(Indices!$E$106/Indices!$CA$25))+(0.16*(Indices!$E$107/Indices!$CA$26))+(0.2*(Indices!$E$108/Indices!$CA$27)))</f>
        <v>0</v>
      </c>
      <c r="AA71" s="155">
        <f>Database!AA67*(0.15+(0.15*(Indices!$E$104/Indices!$CK$23))+(0.23*(Indices!$E$105/Indices!$CK$24))+(0.11*(Indices!$E$106/Indices!$CK$25))+(0.16*(Indices!$E$107/Indices!$CK$26))+(0.2*(Indices!$E$108/Indices!$CK$27)))</f>
        <v>3.632083075935155</v>
      </c>
      <c r="AB71" s="155">
        <f>Database!AB67*(0.15+(0.15*(Indices!$E$104/Indices!$BV$23))+(0.23*(Indices!$E$105/Indices!$BV$24))+(0.11*(Indices!$E$106/Indices!$BV$25))+(0.16*(Indices!$E$107/Indices!$BV$26))+(0.2*(Indices!$E$108/Indices!$BV$27)))</f>
        <v>1.212225406461705</v>
      </c>
      <c r="AC71" s="155">
        <f>Database!AC67*(0.15+(0.15*(Indices!$E$104/Indices!$BV$23))+(0.23*(Indices!$E$105/Indices!$BV$24))+(0.11*(Indices!$E$106/Indices!$BV$25))+(0.16*(Indices!$E$107/Indices!$BV$26))+(0.2*(Indices!$E$108/Indices!$BV$27)))</f>
        <v>0</v>
      </c>
      <c r="AD71" s="155">
        <f>Database!AD67*(0.15+(0.15*(Indices!$E$122/Indices!$AV$41))+(0.25*(Indices!$E$123/Indices!$AV$42)+(0.11*(Indices!$E$124/Indices!$AV$43))+(0.16*(Indices!$E$125/Indices!$AV$44))+(0.2*((Indices!$E$126/Indices!$AV$45)))))</f>
        <v>2.763469439377631</v>
      </c>
    </row>
    <row r="72" spans="2:30" ht="17.25" customHeight="1" outlineLevel="1">
      <c r="B72" s="152"/>
      <c r="C72" s="154" t="s">
        <v>314</v>
      </c>
      <c r="D72" s="145" t="s">
        <v>259</v>
      </c>
      <c r="E72" s="155">
        <f>Database!E68*(0.15+(0.15*(Indices!$E$122/Indices!$AV$41))+(0.25*(Indices!$E$123/Indices!$AV$42)+(0.11*(Indices!$E$124/Indices!$AV$43))+(0.16*(Indices!$E$125/Indices!$AV$44))+(0.2*((Indices!$E$126/Indices!$AV$45)))))</f>
        <v>3.993147228191601</v>
      </c>
      <c r="F72" s="155">
        <f>Database!F68*(0.15+(0.15*(Indices!$E$122/Indices!$BD$41))+(0.25*(Indices!$E$123/Indices!$BD$42)+(0.11*(Indices!$E$124/Indices!$BD$43))+(0.16*(Indices!$E$125/Indices!$BD$44))+(0.2*((Indices!$E$126/Indices!$BD$45)))))</f>
        <v>4.10535196078082</v>
      </c>
      <c r="G72" s="155">
        <f>Database!G68*(0.15+(0.15*(Indices!$E$122/Indices!$AV$41))+(0.25*(Indices!$E$123/Indices!$AV$42)+(0.11*(Indices!$E$124/Indices!$AV$43))+(0.16*(Indices!$E$125/Indices!$AV$44))+(0.2*((Indices!$E$126/Indices!$AV$45)))))</f>
        <v>3.9534802027459897</v>
      </c>
      <c r="H72" s="155">
        <f>Database!H68*(0.15+(0.15*(Indices!$E$122/Indices!$BA$41))+(0.25*(Indices!$E$123/Indices!$BA$42)+(0.11*(Indices!$E$124/Indices!$BA$43))+(0.16*(Indices!$E$125/Indices!$BA$44))+(0.2*((Indices!$E$126/Indices!$BA$45)))))</f>
        <v>4.936743559770965</v>
      </c>
      <c r="I72" s="155">
        <f>Database!I68*(0.15+(0.15*(Indices!$E$122/Indices!$BD$41))+(0.25*(Indices!$E$123/Indices!$BD$42)+(0.11*(Indices!$E$124/Indices!$BD$43))+(0.16*(Indices!$E$125/Indices!$BD$44))+(0.2*((Indices!$E$126/Indices!$BD$45)))))</f>
        <v>2.288897706023548</v>
      </c>
      <c r="J72" s="155">
        <f>Database!J68*(0.15+(0.15*(Indices!$E$122/Indices!$AV$41))+(0.25*(Indices!$E$123/Indices!$AV$42)+(0.11*(Indices!$E$124/Indices!$AV$43))+(0.16*(Indices!$E$125/Indices!$AV$44))+(0.2*((Indices!$E$126/Indices!$AV$45)))))</f>
        <v>3.715478050072318</v>
      </c>
      <c r="K72" s="155">
        <f>Database!K68*(0.15+(0.15*(Indices!$E$104/Indices!$AS$23))+(0.23*(Indices!$E$105/Indices!$AS$24))+(0.11*(Indices!$E$106/Indices!$AS$25))+(0.16*(Indices!$E$107/Indices!$AS$26))+(0.2*(Indices!$E$108/Indices!$AS$27)))</f>
        <v>5.214577470636386</v>
      </c>
      <c r="L72" s="155">
        <f>Database!L68*(0.15+(0.15*(Indices!$E$104/Indices!$E$23))+(0.23*(Indices!$E$105/Indices!$E$24))+(0.11*(Indices!$E$106/Indices!$E$25))+(0.16*(Indices!$E$107/Indices!$E$26))+(0.2*(Indices!$E$108/Indices!$E$27)))</f>
        <v>5.111217201802111</v>
      </c>
      <c r="M72" s="155">
        <f>Database!M68*(0.15+(0.15*(Indices!$E$104/Indices!$AS$23))+(0.23*(Indices!$E$105/Indices!$AS$24))+(0.11*(Indices!$E$106/Indices!$AS$25))+(0.16*(Indices!$E$107/Indices!$AS$26))+(0.2*(Indices!$E$108/Indices!$AS$27)))</f>
        <v>4.507742161317387</v>
      </c>
      <c r="N72" s="155">
        <f>Database!N68*(0.15+(0.15*(Indices!$E$104/Indices!$X$23))+(0.23*(Indices!$E$105/Indices!$X$24))+(0.11*(Indices!$E$106/Indices!$X$25))+(0.16*(Indices!$E$107/Indices!$X$26))+(0.2*(Indices!$E$108/Indices!$X$27)))</f>
        <v>5.788474727391939</v>
      </c>
      <c r="O72" s="155">
        <f>Database!O68*(0.15+(0.15*(Indices!$E$104/Indices!$AE$23))+(0.23*(Indices!$E$105/Indices!$AE$24))+(0.11*(Indices!$E$106/Indices!$AE$25))+(0.16*(Indices!$E$107/Indices!$AE$26))+(0.2*(Indices!$E$108/Indices!$AE$27)))</f>
        <v>5.338943750298456</v>
      </c>
      <c r="P72" s="155">
        <f>Database!P68*(0.15+(0.15*(Indices!$E$104/Indices!$X$23))+(0.23*(Indices!$E$105/Indices!$X$24))+(0.11*(Indices!$E$106/Indices!$X$25))+(0.16*(Indices!$E$107/Indices!$X$26))+(0.2*(Indices!$E$108/Indices!$X$27)))</f>
        <v>6.217250633124675</v>
      </c>
      <c r="Q72" s="155">
        <f>Database!Q68*(0.15+(0.15*(Indices!$E$104/Indices!$AM$23))+(0.23*(Indices!$E$105/Indices!$AM$24))+(0.11*(Indices!$E$106/Indices!$AM$25))+(0.16*(Indices!$E$107/Indices!$AM$26))+(0.2*(Indices!$E$108/Indices!$AM$27)))</f>
        <v>0</v>
      </c>
      <c r="R72" s="155">
        <f>Database!R68*(0.15+(0.15*(Indices!$E$104/Indices!$AK$23))+(0.23*(Indices!$E$105/Indices!$AK$24))+(0.11*(Indices!$E$106/Indices!$AK$25))+(0.16*(Indices!$E$107/Indices!$AK$26))+(0.2*(Indices!$E$108/Indices!$AK$27)))</f>
        <v>4.980802950463105</v>
      </c>
      <c r="S72" s="155">
        <f>Database!S68*(0.15+(0.15*(Indices!$E$104/Indices!$AK$23))+(0.23*(Indices!$E$105/Indices!$AK$24))+(0.11*(Indices!$E$106/Indices!$AK$25))+(0.16*(Indices!$E$107/Indices!$AK$26))+(0.2*(Indices!$E$108/Indices!$AK$27)))</f>
        <v>5.840503185748519</v>
      </c>
      <c r="T72" s="155">
        <f>Database!T68*(0.15+(0.15*(Indices!$E$104/Indices!$AK$23))+(0.23*(Indices!$E$105/Indices!$AK$24))+(0.11*(Indices!$E$106/Indices!$AK$25))+(0.16*(Indices!$E$107/Indices!$AK$26))+(0.2*(Indices!$E$108/Indices!$AK$27)))</f>
        <v>4.830696560175176</v>
      </c>
      <c r="U72" s="155">
        <f>Database!U68*(0.15+(0.15*(Indices!$E$104/Indices!$AJ$23))+(0.23*(Indices!$E$105/Indices!$AJ$24))+(0.11*(Indices!$E$106/Indices!$AJ$25))+(0.16*(Indices!$E$107/Indices!$AJ$26))+(0.2*(Indices!$E$108/Indices!$AJ$27)))</f>
        <v>5.174948865538231</v>
      </c>
      <c r="V72" s="155">
        <f>Database!V68*(0.15+(0.15*(Indices!$E$104/Indices!$X$23))+(0.23*(Indices!$E$105/Indices!$X$24))+(0.11*(Indices!$E$106/Indices!$X$25))+(0.16*(Indices!$E$107/Indices!$X$26))+(0.2*(Indices!$E$108/Indices!$X$27)))</f>
        <v>0</v>
      </c>
      <c r="W72" s="155">
        <f>Database!W68*(0.15+(0.15*(Indices!$E$104/Indices!$X$23))+(0.23*(Indices!$E$105/Indices!$X$24))+(0.11*(Indices!$E$106/Indices!$X$25))+(0.16*(Indices!$E$107/Indices!$X$26))+(0.2*(Indices!$E$108/Indices!$X$27)))</f>
        <v>6.06882820421719</v>
      </c>
      <c r="X72" s="155">
        <f>Database!X68*(0.15+(0.15*(Indices!$E$104/Indices!$AS$23))+(0.23*(Indices!$E$105/Indices!$AS$24))+(0.11*(Indices!$E$106/Indices!$AS$25))+(0.16*(Indices!$E$107/Indices!$AS$26))+(0.2*(Indices!$E$108/Indices!$AS$27)))</f>
        <v>5.414625199688932</v>
      </c>
      <c r="Y72" s="155">
        <f>Database!Y68*(0.15+(0.15*(Indices!$E$104/Indices!$BV$23))+(0.23*(Indices!$E$105/Indices!$BV$24))+(0.11*(Indices!$E$106/Indices!$BV$25))+(0.16*(Indices!$E$107/Indices!$BV$26))+(0.2*(Indices!$E$108/Indices!$BV$27)))</f>
        <v>0</v>
      </c>
      <c r="Z72" s="155">
        <f>Database!Z68*(0.15+(0.15*(Indices!$E$104/Indices!$CA$23))+(0.23*(Indices!$E$105/Indices!$CA$24))+(0.11*(Indices!$E$106/Indices!$CA$25))+(0.16*(Indices!$E$107/Indices!$CA$26))+(0.2*(Indices!$E$108/Indices!$CA$27)))</f>
        <v>0</v>
      </c>
      <c r="AA72" s="155">
        <f>Database!AA68*(0.15+(0.15*(Indices!$E$104/Indices!$CK$23))+(0.23*(Indices!$E$105/Indices!$CK$24))+(0.11*(Indices!$E$106/Indices!$CK$25))+(0.16*(Indices!$E$107/Indices!$CK$26))+(0.2*(Indices!$E$108/Indices!$CK$27)))</f>
        <v>0</v>
      </c>
      <c r="AB72" s="155">
        <f>Database!AB68*(0.15+(0.15*(Indices!$E$104/Indices!$BV$23))+(0.23*(Indices!$E$105/Indices!$BV$24))+(0.11*(Indices!$E$106/Indices!$BV$25))+(0.16*(Indices!$E$107/Indices!$BV$26))+(0.2*(Indices!$E$108/Indices!$BV$27)))</f>
        <v>0</v>
      </c>
      <c r="AC72" s="155">
        <f>Database!AC68*(0.15+(0.15*(Indices!$E$104/Indices!$BV$23))+(0.23*(Indices!$E$105/Indices!$BV$24))+(0.11*(Indices!$E$106/Indices!$BV$25))+(0.16*(Indices!$E$107/Indices!$BV$26))+(0.2*(Indices!$E$108/Indices!$BV$27)))</f>
        <v>0</v>
      </c>
      <c r="AD72" s="155">
        <f>Database!AD68*(0.15+(0.15*(Indices!$E$122/Indices!$AV$41))+(0.25*(Indices!$E$123/Indices!$AV$42)+(0.11*(Indices!$E$124/Indices!$AV$43))+(0.16*(Indices!$E$125/Indices!$AV$44))+(0.2*((Indices!$E$126/Indices!$AV$45)))))</f>
        <v>4.151815329974049</v>
      </c>
    </row>
    <row r="73" spans="2:30" ht="17.25" customHeight="1" outlineLevel="1">
      <c r="B73" s="152"/>
      <c r="C73" s="154" t="s">
        <v>315</v>
      </c>
      <c r="D73" s="145" t="s">
        <v>259</v>
      </c>
      <c r="E73" s="155">
        <f>Database!E69*(0.15+(0.15*(Indices!$E$122/Indices!$AV$41))+(0.25*(Indices!$E$123/Indices!$AV$42)+(0.11*(Indices!$E$124/Indices!$AV$43))+(0.16*(Indices!$E$125/Indices!$AV$44))+(0.2*((Indices!$E$126/Indices!$AV$45)))))</f>
        <v>0</v>
      </c>
      <c r="F73" s="155">
        <f>Database!F69*(0.15+(0.15*(Indices!$E$122/Indices!$BD$41))+(0.25*(Indices!$E$123/Indices!$BD$42)+(0.11*(Indices!$E$124/Indices!$BD$43))+(0.16*(Indices!$E$125/Indices!$BD$44))+(0.2*((Indices!$E$126/Indices!$BD$45)))))</f>
        <v>0</v>
      </c>
      <c r="G73" s="155">
        <f>Database!G69*(0.15+(0.15*(Indices!$E$122/Indices!$AV$41))+(0.25*(Indices!$E$123/Indices!$AV$42)+(0.11*(Indices!$E$124/Indices!$AV$43))+(0.16*(Indices!$E$125/Indices!$AV$44))+(0.2*((Indices!$E$126/Indices!$AV$45)))))</f>
        <v>0</v>
      </c>
      <c r="H73" s="155">
        <f>Database!H69*(0.15+(0.15*(Indices!$E$122/Indices!$BA$41))+(0.25*(Indices!$E$123/Indices!$BA$42)+(0.11*(Indices!$E$124/Indices!$BA$43))+(0.16*(Indices!$E$125/Indices!$BA$44))+(0.2*((Indices!$E$126/Indices!$BA$45)))))</f>
        <v>0</v>
      </c>
      <c r="I73" s="155">
        <f>Database!I69*(0.15+(0.15*(Indices!$E$122/Indices!$BD$41))+(0.25*(Indices!$E$123/Indices!$BD$42)+(0.11*(Indices!$E$124/Indices!$BD$43))+(0.16*(Indices!$E$125/Indices!$BD$44))+(0.2*((Indices!$E$126/Indices!$BD$45)))))</f>
        <v>0</v>
      </c>
      <c r="J73" s="155">
        <f>Database!J69*(0.15+(0.15*(Indices!$E$122/Indices!$AV$41))+(0.25*(Indices!$E$123/Indices!$AV$42)+(0.11*(Indices!$E$124/Indices!$AV$43))+(0.16*(Indices!$E$125/Indices!$AV$44))+(0.2*((Indices!$E$126/Indices!$AV$45)))))</f>
        <v>0</v>
      </c>
      <c r="K73" s="155">
        <f>Database!K69*(0.15+(0.15*(Indices!$E$104/Indices!$AS$23))+(0.23*(Indices!$E$105/Indices!$AS$24))+(0.11*(Indices!$E$106/Indices!$AS$25))+(0.16*(Indices!$E$107/Indices!$AS$26))+(0.2*(Indices!$E$108/Indices!$AS$27)))</f>
        <v>0</v>
      </c>
      <c r="L73" s="155">
        <f>Database!L69*(0.15+(0.15*(Indices!$E$104/Indices!$E$23))+(0.23*(Indices!$E$105/Indices!$E$24))+(0.11*(Indices!$E$106/Indices!$E$25))+(0.16*(Indices!$E$107/Indices!$E$26))+(0.2*(Indices!$E$108/Indices!$E$27)))</f>
        <v>0</v>
      </c>
      <c r="M73" s="155">
        <f>Database!M69*(0.15+(0.15*(Indices!$E$104/Indices!$AS$23))+(0.23*(Indices!$E$105/Indices!$AS$24))+(0.11*(Indices!$E$106/Indices!$AS$25))+(0.16*(Indices!$E$107/Indices!$AS$26))+(0.2*(Indices!$E$108/Indices!$AS$27)))</f>
        <v>0</v>
      </c>
      <c r="N73" s="155">
        <f>Database!N69*(0.15+(0.15*(Indices!$E$104/Indices!$X$23))+(0.23*(Indices!$E$105/Indices!$X$24))+(0.11*(Indices!$E$106/Indices!$X$25))+(0.16*(Indices!$E$107/Indices!$X$26))+(0.2*(Indices!$E$108/Indices!$X$27)))</f>
        <v>0</v>
      </c>
      <c r="O73" s="155">
        <f>Database!O69*(0.15+(0.15*(Indices!$E$104/Indices!$AE$23))+(0.23*(Indices!$E$105/Indices!$AE$24))+(0.11*(Indices!$E$106/Indices!$AE$25))+(0.16*(Indices!$E$107/Indices!$AE$26))+(0.2*(Indices!$E$108/Indices!$AE$27)))</f>
        <v>0</v>
      </c>
      <c r="P73" s="155">
        <f>Database!P69*(0.15+(0.15*(Indices!$E$104/Indices!$X$23))+(0.23*(Indices!$E$105/Indices!$X$24))+(0.11*(Indices!$E$106/Indices!$X$25))+(0.16*(Indices!$E$107/Indices!$X$26))+(0.2*(Indices!$E$108/Indices!$X$27)))</f>
        <v>0</v>
      </c>
      <c r="Q73" s="155">
        <f>Database!Q69*(0.15+(0.15*(Indices!$E$104/Indices!$AM$23))+(0.23*(Indices!$E$105/Indices!$AM$24))+(0.11*(Indices!$E$106/Indices!$AM$25))+(0.16*(Indices!$E$107/Indices!$AM$26))+(0.2*(Indices!$E$108/Indices!$AM$27)))</f>
        <v>1.7310679903433779</v>
      </c>
      <c r="R73" s="155">
        <f>Database!R69*(0.15+(0.15*(Indices!$E$104/Indices!$AK$23))+(0.23*(Indices!$E$105/Indices!$AK$24))+(0.11*(Indices!$E$106/Indices!$AK$25))+(0.16*(Indices!$E$107/Indices!$AK$26))+(0.2*(Indices!$E$108/Indices!$AK$27)))</f>
        <v>0</v>
      </c>
      <c r="S73" s="155">
        <f>Database!S69*(0.15+(0.15*(Indices!$E$104/Indices!$AK$23))+(0.23*(Indices!$E$105/Indices!$AK$24))+(0.11*(Indices!$E$106/Indices!$AK$25))+(0.16*(Indices!$E$107/Indices!$AK$26))+(0.2*(Indices!$E$108/Indices!$AK$27)))</f>
        <v>0</v>
      </c>
      <c r="T73" s="155">
        <f>Database!T69*(0.15+(0.15*(Indices!$E$104/Indices!$AK$23))+(0.23*(Indices!$E$105/Indices!$AK$24))+(0.11*(Indices!$E$106/Indices!$AK$25))+(0.16*(Indices!$E$107/Indices!$AK$26))+(0.2*(Indices!$E$108/Indices!$AK$27)))</f>
        <v>0</v>
      </c>
      <c r="U73" s="155">
        <f>Database!U69*(0.15+(0.15*(Indices!$E$104/Indices!$AJ$23))+(0.23*(Indices!$E$105/Indices!$AJ$24))+(0.11*(Indices!$E$106/Indices!$AJ$25))+(0.16*(Indices!$E$107/Indices!$AJ$26))+(0.2*(Indices!$E$108/Indices!$AJ$27)))</f>
        <v>0</v>
      </c>
      <c r="V73" s="155">
        <f>Database!V69*(0.15+(0.15*(Indices!$E$104/Indices!$X$23))+(0.23*(Indices!$E$105/Indices!$X$24))+(0.11*(Indices!$E$106/Indices!$X$25))+(0.16*(Indices!$E$107/Indices!$X$26))+(0.2*(Indices!$E$108/Indices!$X$27)))</f>
        <v>0</v>
      </c>
      <c r="W73" s="155">
        <f>Database!W69*(0.15+(0.15*(Indices!$E$104/Indices!$X$23))+(0.23*(Indices!$E$105/Indices!$X$24))+(0.11*(Indices!$E$106/Indices!$X$25))+(0.16*(Indices!$E$107/Indices!$X$26))+(0.2*(Indices!$E$108/Indices!$X$27)))</f>
        <v>0</v>
      </c>
      <c r="X73" s="155">
        <f>Database!X69*(0.15+(0.15*(Indices!$E$104/Indices!$AS$23))+(0.23*(Indices!$E$105/Indices!$AS$24))+(0.11*(Indices!$E$106/Indices!$AS$25))+(0.16*(Indices!$E$107/Indices!$AS$26))+(0.2*(Indices!$E$108/Indices!$AS$27)))</f>
        <v>0</v>
      </c>
      <c r="Y73" s="155">
        <f>Database!Y69*(0.15+(0.15*(Indices!$E$104/Indices!$BV$23))+(0.23*(Indices!$E$105/Indices!$BV$24))+(0.11*(Indices!$E$106/Indices!$BV$25))+(0.16*(Indices!$E$107/Indices!$BV$26))+(0.2*(Indices!$E$108/Indices!$BV$27)))</f>
        <v>0</v>
      </c>
      <c r="Z73" s="155">
        <f>Database!Z69*(0.15+(0.15*(Indices!$E$104/Indices!$CA$23))+(0.23*(Indices!$E$105/Indices!$CA$24))+(0.11*(Indices!$E$106/Indices!$CA$25))+(0.16*(Indices!$E$107/Indices!$CA$26))+(0.2*(Indices!$E$108/Indices!$CA$27)))</f>
        <v>0</v>
      </c>
      <c r="AA73" s="155">
        <f>Database!AA69*(0.15+(0.15*(Indices!$E$104/Indices!$CK$23))+(0.23*(Indices!$E$105/Indices!$CK$24))+(0.11*(Indices!$E$106/Indices!$CK$25))+(0.16*(Indices!$E$107/Indices!$CK$26))+(0.2*(Indices!$E$108/Indices!$CK$27)))</f>
        <v>0</v>
      </c>
      <c r="AB73" s="155">
        <f>Database!AB69*(0.15+(0.15*(Indices!$E$104/Indices!$BV$23))+(0.23*(Indices!$E$105/Indices!$BV$24))+(0.11*(Indices!$E$106/Indices!$BV$25))+(0.16*(Indices!$E$107/Indices!$BV$26))+(0.2*(Indices!$E$108/Indices!$BV$27)))</f>
        <v>0</v>
      </c>
      <c r="AC73" s="155">
        <f>Database!AC69*(0.15+(0.15*(Indices!$E$104/Indices!$BV$23))+(0.23*(Indices!$E$105/Indices!$BV$24))+(0.11*(Indices!$E$106/Indices!$BV$25))+(0.16*(Indices!$E$107/Indices!$BV$26))+(0.2*(Indices!$E$108/Indices!$BV$27)))</f>
        <v>0</v>
      </c>
      <c r="AD73" s="155">
        <f>Database!AD69*(0.15+(0.15*(Indices!$E$122/Indices!$AV$41))+(0.25*(Indices!$E$123/Indices!$AV$42)+(0.11*(Indices!$E$124/Indices!$AV$43))+(0.16*(Indices!$E$125/Indices!$AV$44))+(0.2*((Indices!$E$126/Indices!$AV$45)))))</f>
        <v>0</v>
      </c>
    </row>
    <row r="74" spans="2:30" ht="15" outlineLevel="1">
      <c r="B74" s="152"/>
      <c r="C74" s="154" t="s">
        <v>316</v>
      </c>
      <c r="D74" s="145" t="s">
        <v>259</v>
      </c>
      <c r="E74" s="155">
        <f>Database!E70*(0.15+(0.15*(Indices!$E$122/Indices!$AV$41))+(0.25*(Indices!$E$123/Indices!$AV$42)+(0.11*(Indices!$E$124/Indices!$AV$43))+(0.16*(Indices!$E$125/Indices!$AV$44))+(0.2*((Indices!$E$126/Indices!$AV$45)))))</f>
        <v>0</v>
      </c>
      <c r="F74" s="155">
        <f>Database!F70*(0.15+(0.15*(Indices!$E$122/Indices!$BD$41))+(0.25*(Indices!$E$123/Indices!$BD$42)+(0.11*(Indices!$E$124/Indices!$BD$43))+(0.16*(Indices!$E$125/Indices!$BD$44))+(0.2*((Indices!$E$126/Indices!$BD$45)))))</f>
        <v>0</v>
      </c>
      <c r="G74" s="155">
        <f>Database!G70*(0.15+(0.15*(Indices!$E$122/Indices!$AV$41))+(0.25*(Indices!$E$123/Indices!$AV$42)+(0.11*(Indices!$E$124/Indices!$AV$43))+(0.16*(Indices!$E$125/Indices!$AV$44))+(0.2*((Indices!$E$126/Indices!$AV$45)))))</f>
        <v>0</v>
      </c>
      <c r="H74" s="155">
        <f>Database!H70*(0.15+(0.15*(Indices!$E$122/Indices!$BA$41))+(0.25*(Indices!$E$123/Indices!$BA$42)+(0.11*(Indices!$E$124/Indices!$BA$43))+(0.16*(Indices!$E$125/Indices!$BA$44))+(0.2*((Indices!$E$126/Indices!$BA$45)))))</f>
        <v>0</v>
      </c>
      <c r="I74" s="155">
        <f>Database!I70*(0.15+(0.15*(Indices!$E$122/Indices!$BD$41))+(0.25*(Indices!$E$123/Indices!$BD$42)+(0.11*(Indices!$E$124/Indices!$BD$43))+(0.16*(Indices!$E$125/Indices!$BD$44))+(0.2*((Indices!$E$126/Indices!$BD$45)))))</f>
        <v>0</v>
      </c>
      <c r="J74" s="155">
        <f>Database!J70*(0.15+(0.15*(Indices!$E$122/Indices!$AV$41))+(0.25*(Indices!$E$123/Indices!$AV$42)+(0.11*(Indices!$E$124/Indices!$AV$43))+(0.16*(Indices!$E$125/Indices!$AV$44))+(0.2*((Indices!$E$126/Indices!$AV$45)))))</f>
        <v>0</v>
      </c>
      <c r="K74" s="155">
        <f>Database!K70*(0.15+(0.15*(Indices!$E$104/Indices!$AS$23))+(0.23*(Indices!$E$105/Indices!$AS$24))+(0.11*(Indices!$E$106/Indices!$AS$25))+(0.16*(Indices!$E$107/Indices!$AS$26))+(0.2*(Indices!$E$108/Indices!$AS$27)))</f>
        <v>0</v>
      </c>
      <c r="L74" s="155">
        <f>Database!L70*(0.15+(0.15*(Indices!$E$104/Indices!$E$23))+(0.23*(Indices!$E$105/Indices!$E$24))+(0.11*(Indices!$E$106/Indices!$E$25))+(0.16*(Indices!$E$107/Indices!$E$26))+(0.2*(Indices!$E$108/Indices!$E$27)))</f>
        <v>0</v>
      </c>
      <c r="M74" s="155">
        <f>Database!M70*(0.15+(0.15*(Indices!$E$104/Indices!$AS$23))+(0.23*(Indices!$E$105/Indices!$AS$24))+(0.11*(Indices!$E$106/Indices!$AS$25))+(0.16*(Indices!$E$107/Indices!$AS$26))+(0.2*(Indices!$E$108/Indices!$AS$27)))</f>
        <v>0</v>
      </c>
      <c r="N74" s="155">
        <f>Database!N70*(0.15+(0.15*(Indices!$E$104/Indices!$X$23))+(0.23*(Indices!$E$105/Indices!$X$24))+(0.11*(Indices!$E$106/Indices!$X$25))+(0.16*(Indices!$E$107/Indices!$X$26))+(0.2*(Indices!$E$108/Indices!$X$27)))</f>
        <v>0</v>
      </c>
      <c r="O74" s="155">
        <f>Database!O70*(0.15+(0.15*(Indices!$E$104/Indices!$AE$23))+(0.23*(Indices!$E$105/Indices!$AE$24))+(0.11*(Indices!$E$106/Indices!$AE$25))+(0.16*(Indices!$E$107/Indices!$AE$26))+(0.2*(Indices!$E$108/Indices!$AE$27)))</f>
        <v>0</v>
      </c>
      <c r="P74" s="155">
        <f>Database!P70*(0.15+(0.15*(Indices!$E$104/Indices!$X$23))+(0.23*(Indices!$E$105/Indices!$X$24))+(0.11*(Indices!$E$106/Indices!$X$25))+(0.16*(Indices!$E$107/Indices!$X$26))+(0.2*(Indices!$E$108/Indices!$X$27)))</f>
        <v>0</v>
      </c>
      <c r="Q74" s="155">
        <f>Database!Q70*(0.15+(0.15*(Indices!$E$104/Indices!$AM$23))+(0.23*(Indices!$E$105/Indices!$AM$24))+(0.11*(Indices!$E$106/Indices!$AM$25))+(0.16*(Indices!$E$107/Indices!$AM$26))+(0.2*(Indices!$E$108/Indices!$AM$27)))</f>
        <v>1.1722192690514213</v>
      </c>
      <c r="R74" s="155">
        <f>Database!R70*(0.15+(0.15*(Indices!$E$104/Indices!$AK$23))+(0.23*(Indices!$E$105/Indices!$AK$24))+(0.11*(Indices!$E$106/Indices!$AK$25))+(0.16*(Indices!$E$107/Indices!$AK$26))+(0.2*(Indices!$E$108/Indices!$AK$27)))</f>
        <v>0</v>
      </c>
      <c r="S74" s="155">
        <f>Database!S70*(0.15+(0.15*(Indices!$E$104/Indices!$AK$23))+(0.23*(Indices!$E$105/Indices!$AK$24))+(0.11*(Indices!$E$106/Indices!$AK$25))+(0.16*(Indices!$E$107/Indices!$AK$26))+(0.2*(Indices!$E$108/Indices!$AK$27)))</f>
        <v>0</v>
      </c>
      <c r="T74" s="155">
        <f>Database!T70*(0.15+(0.15*(Indices!$E$104/Indices!$AK$23))+(0.23*(Indices!$E$105/Indices!$AK$24))+(0.11*(Indices!$E$106/Indices!$AK$25))+(0.16*(Indices!$E$107/Indices!$AK$26))+(0.2*(Indices!$E$108/Indices!$AK$27)))</f>
        <v>0</v>
      </c>
      <c r="U74" s="155">
        <f>Database!U70*(0.15+(0.15*(Indices!$E$104/Indices!$AJ$23))+(0.23*(Indices!$E$105/Indices!$AJ$24))+(0.11*(Indices!$E$106/Indices!$AJ$25))+(0.16*(Indices!$E$107/Indices!$AJ$26))+(0.2*(Indices!$E$108/Indices!$AJ$27)))</f>
        <v>0</v>
      </c>
      <c r="V74" s="155">
        <f>Database!V70*(0.15+(0.15*(Indices!$E$104/Indices!$X$23))+(0.23*(Indices!$E$105/Indices!$X$24))+(0.11*(Indices!$E$106/Indices!$X$25))+(0.16*(Indices!$E$107/Indices!$X$26))+(0.2*(Indices!$E$108/Indices!$X$27)))</f>
        <v>0</v>
      </c>
      <c r="W74" s="155">
        <f>Database!W70*(0.15+(0.15*(Indices!$E$104/Indices!$X$23))+(0.23*(Indices!$E$105/Indices!$X$24))+(0.11*(Indices!$E$106/Indices!$X$25))+(0.16*(Indices!$E$107/Indices!$X$26))+(0.2*(Indices!$E$108/Indices!$X$27)))</f>
        <v>0</v>
      </c>
      <c r="X74" s="155">
        <f>Database!X70*(0.15+(0.15*(Indices!$E$104/Indices!$AS$23))+(0.23*(Indices!$E$105/Indices!$AS$24))+(0.11*(Indices!$E$106/Indices!$AS$25))+(0.16*(Indices!$E$107/Indices!$AS$26))+(0.2*(Indices!$E$108/Indices!$AS$27)))</f>
        <v>0</v>
      </c>
      <c r="Y74" s="155">
        <f>Database!Y70*(0.15+(0.15*(Indices!$E$104/Indices!$BV$23))+(0.23*(Indices!$E$105/Indices!$BV$24))+(0.11*(Indices!$E$106/Indices!$BV$25))+(0.16*(Indices!$E$107/Indices!$BV$26))+(0.2*(Indices!$E$108/Indices!$BV$27)))</f>
        <v>0</v>
      </c>
      <c r="Z74" s="155">
        <f>Database!Z70*(0.15+(0.15*(Indices!$E$104/Indices!$CA$23))+(0.23*(Indices!$E$105/Indices!$CA$24))+(0.11*(Indices!$E$106/Indices!$CA$25))+(0.16*(Indices!$E$107/Indices!$CA$26))+(0.2*(Indices!$E$108/Indices!$CA$27)))</f>
        <v>0</v>
      </c>
      <c r="AA74" s="155">
        <f>Database!AA70*(0.15+(0.15*(Indices!$E$104/Indices!$CK$23))+(0.23*(Indices!$E$105/Indices!$CK$24))+(0.11*(Indices!$E$106/Indices!$CK$25))+(0.16*(Indices!$E$107/Indices!$CK$26))+(0.2*(Indices!$E$108/Indices!$CK$27)))</f>
        <v>0</v>
      </c>
      <c r="AB74" s="155">
        <f>Database!AB70*(0.15+(0.15*(Indices!$E$104/Indices!$BV$23))+(0.23*(Indices!$E$105/Indices!$BV$24))+(0.11*(Indices!$E$106/Indices!$BV$25))+(0.16*(Indices!$E$107/Indices!$BV$26))+(0.2*(Indices!$E$108/Indices!$BV$27)))</f>
        <v>0</v>
      </c>
      <c r="AC74" s="155">
        <f>Database!AC70*(0.15+(0.15*(Indices!$E$104/Indices!$BV$23))+(0.23*(Indices!$E$105/Indices!$BV$24))+(0.11*(Indices!$E$106/Indices!$BV$25))+(0.16*(Indices!$E$107/Indices!$BV$26))+(0.2*(Indices!$E$108/Indices!$BV$27)))</f>
        <v>0</v>
      </c>
      <c r="AD74" s="155">
        <f>Database!AD70*(0.15+(0.15*(Indices!$E$122/Indices!$AV$41))+(0.25*(Indices!$E$123/Indices!$AV$42)+(0.11*(Indices!$E$124/Indices!$AV$43))+(0.16*(Indices!$E$125/Indices!$AV$44))+(0.2*((Indices!$E$126/Indices!$AV$45)))))</f>
        <v>0</v>
      </c>
    </row>
    <row r="75" spans="2:30" ht="15">
      <c r="B75" s="152" t="s">
        <v>270</v>
      </c>
      <c r="C75" s="252" t="s">
        <v>317</v>
      </c>
      <c r="D75" s="145" t="s">
        <v>259</v>
      </c>
      <c r="E75" s="155">
        <f>Database!E71*(0.15+(0.15*(Indices!$E$122/Indices!$AV$41))+(0.25*(Indices!$E$123/Indices!$AV$42)+(0.11*(Indices!$E$124/Indices!$AV$43))+(0.16*(Indices!$E$125/Indices!$AV$44))+(0.2*((Indices!$E$126/Indices!$AV$45)))))</f>
        <v>0.5024489889777511</v>
      </c>
      <c r="F75" s="155">
        <f>Database!F71*(0.15+(0.15*(Indices!$E$122/Indices!$BD$41))+(0.25*(Indices!$E$123/Indices!$BD$42)+(0.11*(Indices!$E$124/Indices!$BD$43))+(0.16*(Indices!$E$125/Indices!$BD$44))+(0.2*((Indices!$E$126/Indices!$BD$45)))))</f>
        <v>0.5994040052930675</v>
      </c>
      <c r="G75" s="155">
        <f>Database!G71*(0.15+(0.15*(Indices!$E$122/Indices!$AV$41))+(0.25*(Indices!$E$123/Indices!$AV$42)+(0.11*(Indices!$E$124/Indices!$AV$43))+(0.16*(Indices!$E$125/Indices!$AV$44))+(0.2*((Indices!$E$126/Indices!$AV$45)))))</f>
        <v>0.7801181670970346</v>
      </c>
      <c r="H75" s="155">
        <f>Database!H71*(0.15+(0.15*(Indices!$E$122/Indices!$BA$41))+(0.25*(Indices!$E$123/Indices!$BA$42)+(0.11*(Indices!$E$124/Indices!$BA$43))+(0.16*(Indices!$E$125/Indices!$BA$44))+(0.2*((Indices!$E$126/Indices!$BA$45)))))</f>
        <v>0.6638652708738462</v>
      </c>
      <c r="I75" s="155">
        <f>Database!I71*(0.15+(0.15*(Indices!$E$122/Indices!$BD$41))+(0.25*(Indices!$E$123/Indices!$BD$42)+(0.11*(Indices!$E$124/Indices!$BD$43))+(0.16*(Indices!$E$125/Indices!$BD$44))+(0.2*((Indices!$E$126/Indices!$BD$45)))))</f>
        <v>0.7120919582881641</v>
      </c>
      <c r="J75" s="155">
        <f>Database!J71*(0.15+(0.15*(Indices!$E$122/Indices!$AV$41))+(0.25*(Indices!$E$123/Indices!$AV$42)+(0.11*(Indices!$E$124/Indices!$AV$43))+(0.16*(Indices!$E$125/Indices!$AV$44))+(0.2*((Indices!$E$126/Indices!$AV$45)))))</f>
        <v>0.6875617743906068</v>
      </c>
      <c r="K75" s="155">
        <f>Database!K71*(0.15+(0.15*(Indices!$E$104/Indices!$AS$23))+(0.23*(Indices!$E$105/Indices!$AS$24))+(0.11*(Indices!$E$106/Indices!$AS$25))+(0.16*(Indices!$E$107/Indices!$AS$26))+(0.2*(Indices!$E$108/Indices!$AS$27)))</f>
        <v>1.0002386452627339</v>
      </c>
      <c r="L75" s="155">
        <f>Database!L71*(0.15+(0.15*(Indices!$E$104/Indices!$E$23))+(0.23*(Indices!$E$105/Indices!$E$24))+(0.11*(Indices!$E$106/Indices!$E$25))+(0.16*(Indices!$E$107/Indices!$E$26))+(0.2*(Indices!$E$108/Indices!$E$27)))</f>
        <v>1.0815544932140984</v>
      </c>
      <c r="M75" s="155">
        <f>Database!M71*(0.15+(0.15*(Indices!$E$104/Indices!$AS$23))+(0.23*(Indices!$E$105/Indices!$AS$24))+(0.11*(Indices!$E$106/Indices!$AS$25))+(0.16*(Indices!$E$107/Indices!$AS$26))+(0.2*(Indices!$E$108/Indices!$AS$27)))</f>
        <v>0.7971501907285884</v>
      </c>
      <c r="N75" s="155">
        <f>Database!N71*(0.15+(0.15*(Indices!$E$104/Indices!$X$23))+(0.23*(Indices!$E$105/Indices!$X$24))+(0.11*(Indices!$E$106/Indices!$X$25))+(0.16*(Indices!$E$107/Indices!$X$26))+(0.2*(Indices!$E$108/Indices!$X$27)))</f>
        <v>0.9693633745757783</v>
      </c>
      <c r="O75" s="155">
        <f>Database!O71*(0.15+(0.15*(Indices!$E$104/Indices!$AE$23))+(0.23*(Indices!$E$105/Indices!$AE$24))+(0.11*(Indices!$E$106/Indices!$AE$25))+(0.16*(Indices!$E$107/Indices!$AE$26))+(0.2*(Indices!$E$108/Indices!$AE$27)))</f>
        <v>0.8686643650419982</v>
      </c>
      <c r="P75" s="155">
        <f>Database!P71*(0.15+(0.15*(Indices!$E$104/Indices!$X$23))+(0.23*(Indices!$E$105/Indices!$X$24))+(0.11*(Indices!$E$106/Indices!$X$25))+(0.16*(Indices!$E$107/Indices!$X$26))+(0.2*(Indices!$E$108/Indices!$X$27)))</f>
        <v>0.742112144537428</v>
      </c>
      <c r="Q75" s="155">
        <f>Database!Q71*(0.15+(0.15*(Indices!$E$104/Indices!$AM$23))+(0.23*(Indices!$E$105/Indices!$AM$24))+(0.11*(Indices!$E$106/Indices!$AM$25))+(0.16*(Indices!$E$107/Indices!$AM$26))+(0.2*(Indices!$E$108/Indices!$AM$27)))</f>
        <v>0.9356081726390535</v>
      </c>
      <c r="R75" s="155">
        <f>Database!R71*(0.15+(0.15*(Indices!$E$104/Indices!$AK$23))+(0.23*(Indices!$E$105/Indices!$AK$24))+(0.11*(Indices!$E$106/Indices!$AK$25))+(0.16*(Indices!$E$107/Indices!$AK$26))+(0.2*(Indices!$E$108/Indices!$AK$27)))</f>
        <v>0.8597002352854127</v>
      </c>
      <c r="S75" s="155">
        <f>Database!S71*(0.15+(0.15*(Indices!$E$104/Indices!$AK$23))+(0.23*(Indices!$E$105/Indices!$AK$24))+(0.11*(Indices!$E$106/Indices!$AK$25))+(0.16*(Indices!$E$107/Indices!$AK$26))+(0.2*(Indices!$E$108/Indices!$AK$27)))</f>
        <v>0.8051160933625293</v>
      </c>
      <c r="T75" s="155">
        <f>Database!T71*(0.15+(0.15*(Indices!$E$104/Indices!$AK$23))+(0.23*(Indices!$E$105/Indices!$AK$24))+(0.11*(Indices!$E$106/Indices!$AK$25))+(0.16*(Indices!$E$107/Indices!$AK$26))+(0.2*(Indices!$E$108/Indices!$AK$27)))</f>
        <v>0.832408164323971</v>
      </c>
      <c r="U75" s="155">
        <f>Database!U71*(0.15+(0.15*(Indices!$E$104/Indices!$AJ$23))+(0.23*(Indices!$E$105/Indices!$AJ$24))+(0.11*(Indices!$E$106/Indices!$AJ$25))+(0.16*(Indices!$E$107/Indices!$AJ$26))+(0.2*(Indices!$E$108/Indices!$AJ$27)))</f>
        <v>0.7803494321049713</v>
      </c>
      <c r="V75" s="155">
        <f>Database!V71*(0.15+(0.15*(Indices!$E$104/Indices!$X$23))+(0.23*(Indices!$E$105/Indices!$X$24))+(0.11*(Indices!$E$106/Indices!$X$25))+(0.16*(Indices!$E$107/Indices!$X$26))+(0.2*(Indices!$E$108/Indices!$X$27)))</f>
        <v>0</v>
      </c>
      <c r="W75" s="155">
        <f>Database!W71*(0.15+(0.15*(Indices!$E$104/Indices!$X$23))+(0.23*(Indices!$E$105/Indices!$X$24))+(0.11*(Indices!$E$106/Indices!$X$25))+(0.16*(Indices!$E$107/Indices!$X$26))+(0.2*(Indices!$E$108/Indices!$X$27)))</f>
        <v>1.0884311453215612</v>
      </c>
      <c r="X75" s="155">
        <f>Database!X71*(0.15+(0.15*(Indices!$E$104/Indices!$AS$23))+(0.23*(Indices!$E$105/Indices!$AS$24))+(0.11*(Indices!$E$106/Indices!$AS$25))+(0.16*(Indices!$E$107/Indices!$AS$26))+(0.2*(Indices!$E$108/Indices!$AS$27)))</f>
        <v>0.9602290994522245</v>
      </c>
      <c r="Y75" s="155">
        <f>Database!Y71*(0.15+(0.15*(Indices!$E$104/Indices!$BV$23))+(0.23*(Indices!$E$105/Indices!$BV$24))+(0.11*(Indices!$E$106/Indices!$BV$25))+(0.16*(Indices!$E$107/Indices!$BV$26))+(0.2*(Indices!$E$108/Indices!$BV$27)))</f>
        <v>0.34027379830504006</v>
      </c>
      <c r="Z75" s="155">
        <f>Database!Z71*(0.15+(0.15*(Indices!$E$104/Indices!$CA$23))+(0.23*(Indices!$E$105/Indices!$CA$24))+(0.11*(Indices!$E$106/Indices!$CA$25))+(0.16*(Indices!$E$107/Indices!$CA$26))+(0.2*(Indices!$E$108/Indices!$CA$27)))</f>
        <v>0.557731847699974</v>
      </c>
      <c r="AA75" s="155">
        <f>Database!AA71*(0.15+(0.15*(Indices!$E$104/Indices!$CK$23))+(0.23*(Indices!$E$105/Indices!$CK$24))+(0.11*(Indices!$E$106/Indices!$CK$25))+(0.16*(Indices!$E$107/Indices!$CK$26))+(0.2*(Indices!$E$108/Indices!$CK$27)))</f>
        <v>0.48258446463474086</v>
      </c>
      <c r="AB75" s="155">
        <f>Database!AB71*(0.15+(0.15*(Indices!$E$104/Indices!$BV$23))+(0.23*(Indices!$E$105/Indices!$BV$24))+(0.11*(Indices!$E$106/Indices!$BV$25))+(0.16*(Indices!$E$107/Indices!$BV$26))+(0.2*(Indices!$E$108/Indices!$BV$27)))</f>
        <v>0.5423113660486576</v>
      </c>
      <c r="AC75" s="155">
        <f>Database!AC71*(0.15+(0.15*(Indices!$E$104/Indices!$BV$23))+(0.23*(Indices!$E$105/Indices!$BV$24))+(0.11*(Indices!$E$106/Indices!$BV$25))+(0.16*(Indices!$E$107/Indices!$BV$26))+(0.2*(Indices!$E$108/Indices!$BV$27)))</f>
        <v>0.5104106974575601</v>
      </c>
      <c r="AD75" s="155">
        <f>Database!AD71*(0.15+(0.15*(Indices!$E$122/Indices!$AV$41))+(0.25*(Indices!$E$123/Indices!$AV$42)+(0.11*(Indices!$E$124/Indices!$AV$43))+(0.16*(Indices!$E$125/Indices!$AV$44))+(0.2*((Indices!$E$126/Indices!$AV$45)))))</f>
        <v>0.48922664716254716</v>
      </c>
    </row>
    <row r="76" spans="2:30" ht="15">
      <c r="B76" s="152" t="s">
        <v>272</v>
      </c>
      <c r="C76" s="252" t="s">
        <v>318</v>
      </c>
      <c r="D76" s="152"/>
      <c r="E76" s="155"/>
      <c r="F76" s="155"/>
      <c r="G76" s="155"/>
      <c r="H76" s="153"/>
      <c r="I76" s="155"/>
      <c r="J76" s="15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AD76" s="155"/>
    </row>
    <row r="77" spans="2:30" ht="15" outlineLevel="1">
      <c r="B77" s="152"/>
      <c r="C77" s="154" t="s">
        <v>294</v>
      </c>
      <c r="D77" s="145" t="s">
        <v>259</v>
      </c>
      <c r="E77" s="253">
        <f>Database!E73</f>
        <v>6.28</v>
      </c>
      <c r="F77" s="253">
        <f>Database!F73</f>
        <v>0</v>
      </c>
      <c r="G77" s="253">
        <f>Database!G73</f>
        <v>5.2334</v>
      </c>
      <c r="H77" s="253">
        <f>Database!H73</f>
        <v>6.44</v>
      </c>
      <c r="I77" s="253">
        <f>Database!I73</f>
        <v>5.61208</v>
      </c>
      <c r="J77" s="253">
        <f>Database!J73</f>
        <v>9.78539</v>
      </c>
      <c r="K77" s="253">
        <f>Database!K73</f>
        <v>10.838086606000001</v>
      </c>
      <c r="L77" s="253">
        <f>Database!L73</f>
        <v>1.4413458540000001</v>
      </c>
      <c r="M77" s="253">
        <f>Database!M73</f>
        <v>10.454556380000001</v>
      </c>
      <c r="N77" s="253">
        <f>Database!N73</f>
        <v>5.256778858</v>
      </c>
      <c r="O77" s="253">
        <f>Database!O73</f>
        <v>4.22951</v>
      </c>
      <c r="P77" s="253">
        <f>Database!P73</f>
        <v>2.218956496</v>
      </c>
      <c r="Q77" s="253">
        <f>Database!Q73</f>
        <v>0</v>
      </c>
      <c r="R77" s="253">
        <f>Database!R73</f>
        <v>21.48</v>
      </c>
      <c r="S77" s="253">
        <f>Database!S73</f>
        <v>8.29095</v>
      </c>
      <c r="T77" s="253">
        <f>Database!T73</f>
        <v>20.779627762</v>
      </c>
      <c r="U77" s="253">
        <f>Database!U73</f>
        <v>4.19088</v>
      </c>
      <c r="V77" s="253">
        <f>Database!V73</f>
        <v>0</v>
      </c>
      <c r="W77" s="253">
        <f>Database!W73</f>
        <v>2.67062</v>
      </c>
      <c r="X77" s="253">
        <f>Database!X73</f>
        <v>11.187366672000001</v>
      </c>
      <c r="Y77" s="253">
        <f>Database!Y73</f>
        <v>0</v>
      </c>
      <c r="Z77" s="253">
        <f>Database!Z73</f>
        <v>0</v>
      </c>
      <c r="AA77" s="253">
        <f>Database!AA73</f>
        <v>0</v>
      </c>
      <c r="AB77" s="253">
        <f>Database!AB73</f>
        <v>0</v>
      </c>
      <c r="AC77" s="253">
        <f>Database!AC73</f>
        <v>0</v>
      </c>
      <c r="AD77" s="253">
        <f>Database!AD73</f>
        <v>0</v>
      </c>
    </row>
    <row r="78" spans="2:30" ht="15" outlineLevel="1">
      <c r="B78" s="152"/>
      <c r="C78" s="154" t="s">
        <v>295</v>
      </c>
      <c r="D78" s="145" t="s">
        <v>259</v>
      </c>
      <c r="E78" s="253">
        <f>Database!E74</f>
        <v>6.28</v>
      </c>
      <c r="F78" s="253">
        <f>Database!F74</f>
        <v>0</v>
      </c>
      <c r="G78" s="253">
        <f>Database!G74</f>
        <v>5.2334</v>
      </c>
      <c r="H78" s="253">
        <f>Database!H74</f>
        <v>6.44</v>
      </c>
      <c r="I78" s="253">
        <f>Database!I74</f>
        <v>5.35883</v>
      </c>
      <c r="J78" s="253">
        <f>Database!J74</f>
        <v>8.17194</v>
      </c>
      <c r="K78" s="253">
        <f>Database!K74</f>
        <v>9.037718846</v>
      </c>
      <c r="L78" s="253">
        <f>Database!L74</f>
        <v>1.1383721560000002</v>
      </c>
      <c r="M78" s="253">
        <f>Database!M74</f>
        <v>9.726843715</v>
      </c>
      <c r="N78" s="253">
        <f>Database!N74</f>
        <v>2.594373316</v>
      </c>
      <c r="O78" s="253">
        <f>Database!O74</f>
        <v>2.3345</v>
      </c>
      <c r="P78" s="253">
        <f>Database!P74</f>
        <v>1.502197404</v>
      </c>
      <c r="Q78" s="253">
        <f>Database!Q74</f>
        <v>0</v>
      </c>
      <c r="R78" s="253">
        <f>Database!R74</f>
        <v>15.82</v>
      </c>
      <c r="S78" s="253">
        <f>Database!S74</f>
        <v>8.13802</v>
      </c>
      <c r="T78" s="253">
        <f>Database!T74</f>
        <v>15.294645824000002</v>
      </c>
      <c r="U78" s="253">
        <f>Database!U74</f>
        <v>3.15654</v>
      </c>
      <c r="V78" s="253">
        <f>Database!V74</f>
        <v>0</v>
      </c>
      <c r="W78" s="253">
        <f>Database!W74</f>
        <v>1.93734</v>
      </c>
      <c r="X78" s="253">
        <f>Database!X74</f>
        <v>9.636564704</v>
      </c>
      <c r="Y78" s="253">
        <f>Database!Y74</f>
        <v>0</v>
      </c>
      <c r="Z78" s="253">
        <f>Database!Z74</f>
        <v>4.34</v>
      </c>
      <c r="AA78" s="253">
        <f>Database!AA74</f>
        <v>0</v>
      </c>
      <c r="AB78" s="253">
        <f>Database!AB74</f>
        <v>0</v>
      </c>
      <c r="AC78" s="253">
        <f>Database!AC74</f>
        <v>0</v>
      </c>
      <c r="AD78" s="253">
        <f>Database!AD74</f>
        <v>0</v>
      </c>
    </row>
    <row r="79" spans="2:30" ht="15" outlineLevel="1">
      <c r="B79" s="152"/>
      <c r="C79" s="154" t="s">
        <v>296</v>
      </c>
      <c r="D79" s="145" t="s">
        <v>259</v>
      </c>
      <c r="E79" s="253">
        <f>Database!E75</f>
        <v>24.86</v>
      </c>
      <c r="F79" s="253">
        <f>Database!F75</f>
        <v>0</v>
      </c>
      <c r="G79" s="253">
        <f>Database!G75</f>
        <v>18.523</v>
      </c>
      <c r="H79" s="253">
        <f>Database!H75</f>
        <v>13.58</v>
      </c>
      <c r="I79" s="253">
        <f>Database!I75</f>
        <v>13.29708</v>
      </c>
      <c r="J79" s="253">
        <f>Database!J75</f>
        <v>18.27843</v>
      </c>
      <c r="K79" s="253">
        <f>Database!K75</f>
        <v>15.029239138</v>
      </c>
      <c r="L79" s="253">
        <f>Database!L75</f>
        <v>9.816113075999999</v>
      </c>
      <c r="M79" s="253">
        <f>Database!M75</f>
        <v>17.988001</v>
      </c>
      <c r="N79" s="253">
        <f>Database!N75</f>
        <v>13.341131942</v>
      </c>
      <c r="O79" s="253">
        <f>Database!O75</f>
        <v>18.44203</v>
      </c>
      <c r="P79" s="253">
        <f>Database!P75</f>
        <v>23.541686434000002</v>
      </c>
      <c r="Q79" s="253">
        <f>Database!Q75</f>
        <v>0</v>
      </c>
      <c r="R79" s="253">
        <f>Database!R75</f>
        <v>24.54</v>
      </c>
      <c r="S79" s="253">
        <f>Database!S75</f>
        <v>20.38329</v>
      </c>
      <c r="T79" s="253">
        <f>Database!T75</f>
        <v>23.678708582</v>
      </c>
      <c r="U79" s="253">
        <f>Database!U75</f>
        <v>29.82664</v>
      </c>
      <c r="V79" s="253">
        <f>Database!V75</f>
        <v>0</v>
      </c>
      <c r="W79" s="253">
        <f>Database!W75</f>
        <v>15.95349</v>
      </c>
      <c r="X79" s="253">
        <f>Database!X75</f>
        <v>18.75083065</v>
      </c>
      <c r="Y79" s="253">
        <f>Database!Y75</f>
        <v>13.71</v>
      </c>
      <c r="Z79" s="253">
        <f>Database!Z75</f>
        <v>12.97</v>
      </c>
      <c r="AA79" s="253">
        <f>Database!AA75</f>
        <v>17.14</v>
      </c>
      <c r="AB79" s="253">
        <f>Database!AB75</f>
        <v>0</v>
      </c>
      <c r="AC79" s="253">
        <f>Database!AC75</f>
        <v>0</v>
      </c>
      <c r="AD79" s="253">
        <f>Database!AD75</f>
        <v>0</v>
      </c>
    </row>
    <row r="80" spans="2:30" ht="15" outlineLevel="1">
      <c r="B80" s="152"/>
      <c r="C80" s="154" t="s">
        <v>319</v>
      </c>
      <c r="D80" s="145" t="s">
        <v>259</v>
      </c>
      <c r="E80" s="253">
        <f>Database!E76</f>
        <v>65.7</v>
      </c>
      <c r="F80" s="253">
        <f>Database!F76</f>
        <v>0</v>
      </c>
      <c r="G80" s="253">
        <f>Database!G76</f>
        <v>111.98</v>
      </c>
      <c r="H80" s="253">
        <f>Database!H76</f>
        <v>50.22</v>
      </c>
      <c r="I80" s="253">
        <f>Database!I76</f>
        <v>45.50333</v>
      </c>
      <c r="J80" s="253">
        <f>Database!J76</f>
        <v>47.84401</v>
      </c>
      <c r="K80" s="253">
        <f>Database!K76</f>
        <v>61.22</v>
      </c>
      <c r="L80" s="253">
        <f>Database!L76</f>
        <v>0</v>
      </c>
      <c r="M80" s="253">
        <f>Database!M76</f>
        <v>73.68</v>
      </c>
      <c r="N80" s="253">
        <f>Database!N76</f>
        <v>18.46</v>
      </c>
      <c r="O80" s="253">
        <f>Database!O76</f>
        <v>55.99753</v>
      </c>
      <c r="P80" s="253">
        <f>Database!P76</f>
        <v>16.94</v>
      </c>
      <c r="Q80" s="253">
        <f>Database!Q76</f>
        <v>0</v>
      </c>
      <c r="R80" s="253">
        <f>Database!R76</f>
        <v>86.27</v>
      </c>
      <c r="S80" s="253">
        <f>Database!S76</f>
        <v>55.57884</v>
      </c>
      <c r="T80" s="253">
        <f>Database!T76</f>
        <v>82.907136544</v>
      </c>
      <c r="U80" s="253">
        <f>Database!U76</f>
        <v>90.6302</v>
      </c>
      <c r="V80" s="253">
        <f>Database!V76</f>
        <v>0</v>
      </c>
      <c r="W80" s="253">
        <f>Database!W76</f>
        <v>0</v>
      </c>
      <c r="X80" s="253">
        <f>Database!X76</f>
        <v>48.51</v>
      </c>
      <c r="Y80" s="253">
        <f>Database!Y76</f>
        <v>71.14</v>
      </c>
      <c r="Z80" s="253">
        <f>Database!Z76</f>
        <v>74.16</v>
      </c>
      <c r="AA80" s="253">
        <f>Database!AA76</f>
        <v>85.51</v>
      </c>
      <c r="AB80" s="253">
        <f>Database!AB76</f>
        <v>0</v>
      </c>
      <c r="AC80" s="253">
        <f>Database!AC76</f>
        <v>0</v>
      </c>
      <c r="AD80" s="253">
        <f>Database!AD76</f>
        <v>0</v>
      </c>
    </row>
    <row r="81" spans="2:30" ht="15">
      <c r="B81" s="161"/>
      <c r="C81" s="154"/>
      <c r="D81" s="150"/>
      <c r="E81" s="155"/>
      <c r="F81" s="155"/>
      <c r="G81" s="155"/>
      <c r="H81" s="155"/>
      <c r="I81" s="155"/>
      <c r="J81" s="155"/>
      <c r="K81" s="175"/>
      <c r="AD81" s="155"/>
    </row>
    <row r="82" spans="2:109" ht="15">
      <c r="B82" s="142">
        <v>7</v>
      </c>
      <c r="C82" s="250" t="s">
        <v>320</v>
      </c>
      <c r="D82" s="142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3"/>
      <c r="BS82" s="143"/>
      <c r="BT82" s="143"/>
      <c r="BU82" s="143"/>
      <c r="BV82" s="143"/>
      <c r="BW82" s="143"/>
      <c r="BX82" s="143"/>
      <c r="BY82" s="143"/>
      <c r="BZ82" s="143"/>
      <c r="CA82" s="143"/>
      <c r="CB82" s="143"/>
      <c r="CC82" s="143"/>
      <c r="CD82" s="143"/>
      <c r="CE82" s="143"/>
      <c r="CF82" s="143"/>
      <c r="CG82" s="143"/>
      <c r="CH82" s="143"/>
      <c r="CI82" s="143"/>
      <c r="CJ82" s="143"/>
      <c r="CK82" s="143"/>
      <c r="CL82" s="143"/>
      <c r="CM82" s="143"/>
      <c r="CN82" s="143"/>
      <c r="CO82" s="143"/>
      <c r="CP82" s="143"/>
      <c r="CQ82" s="143"/>
      <c r="CR82" s="143"/>
      <c r="CS82" s="143"/>
      <c r="CT82" s="143"/>
      <c r="CU82" s="143"/>
      <c r="CV82" s="143"/>
      <c r="CW82" s="143"/>
      <c r="CX82" s="143"/>
      <c r="CY82" s="143"/>
      <c r="CZ82" s="143"/>
      <c r="DA82" s="143"/>
      <c r="DB82" s="143"/>
      <c r="DC82" s="143"/>
      <c r="DD82" s="143"/>
      <c r="DE82" s="143"/>
    </row>
    <row r="83" spans="2:30" ht="15">
      <c r="B83" s="152" t="s">
        <v>257</v>
      </c>
      <c r="C83" s="252" t="s">
        <v>321</v>
      </c>
      <c r="D83" s="145" t="s">
        <v>259</v>
      </c>
      <c r="E83" s="163">
        <f>Database!E79*(0.2+(0.2*(Indices!$E$157/Indices!$CK$76))+(0.3*(Indices!$E$156/Indices!$CK$75))+(0.2*(Indices!$E$155/Indices!$CK$74))+(0.1*Indices!$E$153/Indices!$CK$72))</f>
        <v>15.095012599885115</v>
      </c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</row>
    <row r="84" spans="2:30" ht="15">
      <c r="B84" s="152" t="s">
        <v>260</v>
      </c>
      <c r="C84" s="252" t="s">
        <v>322</v>
      </c>
      <c r="D84" s="145" t="s">
        <v>259</v>
      </c>
      <c r="E84" s="163">
        <f>Database!E80*(0.2+(0.2*(Indices!$E$157/Indices!$CK$76))+(0.3*(Indices!$E$156/Indices!$CK$75))+(0.2*(Indices!$E$155/Indices!$CK$74))+(0.1*Indices!$E$153/Indices!$CK$72))</f>
        <v>15.095012599885115</v>
      </c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</row>
    <row r="85" spans="2:30" ht="15">
      <c r="B85" s="152" t="s">
        <v>262</v>
      </c>
      <c r="C85" s="252" t="s">
        <v>323</v>
      </c>
      <c r="D85" s="145" t="s">
        <v>259</v>
      </c>
      <c r="E85" s="163">
        <f>Database!E81*(0.2+(0.2*(Indices!$E$157/Indices!$CK$76))+(0.3*(Indices!$E$156/Indices!$CK$75))+(0.2*(Indices!$E$155/Indices!$CK$74))+(0.1*Indices!$E$153/Indices!$CK$72))</f>
        <v>10.063341733256744</v>
      </c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</row>
    <row r="86" spans="2:30" ht="15">
      <c r="B86" s="152" t="s">
        <v>264</v>
      </c>
      <c r="C86" s="252" t="s">
        <v>324</v>
      </c>
      <c r="D86" s="145"/>
      <c r="E86" s="163">
        <f>Database!E82*(0.2+(0.2*(Indices!$E$157/Indices!$CK$76))+(0.3*(Indices!$E$156/Indices!$CK$75))+(0.2*(Indices!$E$155/Indices!$CK$74))+(0.1*Indices!$E$153/Indices!$CK$72))</f>
        <v>0</v>
      </c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</row>
    <row r="87" spans="2:30" ht="15" outlineLevel="1">
      <c r="B87" s="152"/>
      <c r="C87" t="s">
        <v>325</v>
      </c>
      <c r="D87" s="145" t="s">
        <v>259</v>
      </c>
      <c r="E87" s="163">
        <f>Database!E83*(0.2+(0.2*(Indices!$E$157/Indices!$CK$76))+(0.3*(Indices!$E$156/Indices!$CK$75))+(0.2*(Indices!$E$155/Indices!$CK$74))+(0.1*Indices!$E$153/Indices!$CK$72))</f>
        <v>1.257917716657093</v>
      </c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</row>
    <row r="88" spans="2:30" ht="15" outlineLevel="1">
      <c r="B88" s="152"/>
      <c r="C88" t="s">
        <v>326</v>
      </c>
      <c r="D88" s="145" t="s">
        <v>259</v>
      </c>
      <c r="E88" s="163">
        <f>Database!E84*(0.2+(0.2*(Indices!$E$157/Indices!$CK$76))+(0.3*(Indices!$E$156/Indices!$CK$75))+(0.2*(Indices!$E$155/Indices!$CK$74))+(0.1*Indices!$E$153/Indices!$CK$72))</f>
        <v>0.5031670866628372</v>
      </c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</row>
    <row r="89" spans="2:30" ht="15" outlineLevel="1">
      <c r="B89" s="152"/>
      <c r="C89" t="s">
        <v>327</v>
      </c>
      <c r="D89" s="145" t="s">
        <v>259</v>
      </c>
      <c r="E89" s="163">
        <f>Database!E85*(0.2+(0.2*(Indices!$E$157/Indices!$CK$76))+(0.3*(Indices!$E$156/Indices!$CK$75))+(0.2*(Indices!$E$155/Indices!$CK$74))+(0.1*Indices!$E$153/Indices!$CK$72))</f>
        <v>0.10063341733256743</v>
      </c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</row>
    <row r="90" spans="2:30" ht="15" outlineLevel="1">
      <c r="B90" s="152"/>
      <c r="C90" t="s">
        <v>328</v>
      </c>
      <c r="D90" s="145" t="s">
        <v>259</v>
      </c>
      <c r="E90" s="163">
        <f>Database!E86*(0.2+(0.2*(Indices!$E$157/Indices!$CK$76))+(0.3*(Indices!$E$156/Indices!$CK$75))+(0.2*(Indices!$E$155/Indices!$CK$74))+(0.1*Indices!$E$153/Indices!$CK$72))</f>
        <v>0.10063341733256743</v>
      </c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</row>
    <row r="91" spans="2:30" ht="15" outlineLevel="1">
      <c r="B91" s="152"/>
      <c r="C91" t="s">
        <v>329</v>
      </c>
      <c r="D91" s="145" t="s">
        <v>259</v>
      </c>
      <c r="E91" s="163">
        <f>Database!E87*(0.2+(0.2*(Indices!$E$157/Indices!$CK$76))+(0.3*(Indices!$E$156/Indices!$CK$75))+(0.2*(Indices!$E$155/Indices!$CK$74))+(0.1*Indices!$E$153/Indices!$CK$72))</f>
        <v>0.05031670866628372</v>
      </c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</row>
    <row r="92" spans="2:30" ht="15" outlineLevel="1">
      <c r="B92" s="152"/>
      <c r="C92" t="s">
        <v>330</v>
      </c>
      <c r="D92" s="145" t="s">
        <v>259</v>
      </c>
      <c r="E92" s="163">
        <f>Database!E88*(0.2+(0.2*(Indices!$E$157/Indices!$CK$76))+(0.3*(Indices!$E$156/Indices!$CK$75))+(0.2*(Indices!$E$155/Indices!$CK$74))+(0.1*Indices!$E$153/Indices!$CK$72))</f>
        <v>3.0190025199770227</v>
      </c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</row>
    <row r="93" spans="2:30" ht="15" outlineLevel="1">
      <c r="B93" s="152"/>
      <c r="C93" t="s">
        <v>331</v>
      </c>
      <c r="D93" s="145" t="s">
        <v>259</v>
      </c>
      <c r="E93" s="163">
        <f>Database!E89*(0.2+(0.2*(Indices!$E$157/Indices!$CK$76))+(0.3*(Indices!$E$156/Indices!$CK$75))+(0.2*(Indices!$E$155/Indices!$CK$74))+(0.1*Indices!$E$153/Indices!$CK$72))</f>
        <v>4.025336693302697</v>
      </c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</row>
    <row r="94" spans="2:30" ht="15" outlineLevel="1">
      <c r="B94" s="152"/>
      <c r="C94" t="s">
        <v>332</v>
      </c>
      <c r="D94" s="145" t="s">
        <v>259</v>
      </c>
      <c r="E94" s="163">
        <f>Database!E90*(0.2+(0.2*(Indices!$E$157/Indices!$CK$76))+(0.3*(Indices!$E$156/Indices!$CK$75))+(0.2*(Indices!$E$155/Indices!$CK$74))+(0.1*Indices!$E$153/Indices!$CK$72))</f>
        <v>0.05031670866628372</v>
      </c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</row>
    <row r="95" spans="2:30" ht="15" outlineLevel="1">
      <c r="B95" s="152"/>
      <c r="C95" t="s">
        <v>333</v>
      </c>
      <c r="D95" s="145" t="s">
        <v>259</v>
      </c>
      <c r="E95" s="163">
        <f>Database!E91*(0.2+(0.2*(Indices!$E$157/Indices!$CK$76))+(0.3*(Indices!$E$156/Indices!$CK$75))+(0.2*(Indices!$E$155/Indices!$CK$74))+(0.1*Indices!$E$153/Indices!$CK$72))</f>
        <v>0.5031670866628372</v>
      </c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</row>
    <row r="96" spans="2:30" ht="15">
      <c r="B96" s="152" t="s">
        <v>270</v>
      </c>
      <c r="C96" s="252" t="s">
        <v>334</v>
      </c>
      <c r="D96" s="145"/>
      <c r="E96" s="163">
        <f>Database!E92*(0.2+(0.2*(Indices!$E$157/Indices!$CK$76))+(0.3*(Indices!$E$156/Indices!$CK$75))+(0.2*(Indices!$E$155/Indices!$CK$74))+(0.1*Indices!$E$153/Indices!$CK$72))</f>
        <v>0</v>
      </c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</row>
    <row r="97" spans="2:30" ht="15" outlineLevel="1">
      <c r="B97" s="152"/>
      <c r="C97" t="s">
        <v>335</v>
      </c>
      <c r="D97" s="145" t="s">
        <v>259</v>
      </c>
      <c r="E97" s="163">
        <f>Database!E93*(0.2+(0.2*(Indices!$E$157/Indices!$CK$76))+(0.3*(Indices!$E$156/Indices!$CK$75))+(0.2*(Indices!$E$155/Indices!$CK$74))+(0.1*Indices!$E$153/Indices!$CK$72))</f>
        <v>0.5031670866628372</v>
      </c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</row>
    <row r="98" spans="2:30" ht="15" outlineLevel="1">
      <c r="B98" s="152"/>
      <c r="C98" t="s">
        <v>336</v>
      </c>
      <c r="D98" s="145" t="s">
        <v>259</v>
      </c>
      <c r="E98" s="163">
        <f>Database!E94*(0.2+(0.2*(Indices!$E$157/Indices!$CK$76))+(0.3*(Indices!$E$156/Indices!$CK$75))+(0.2*(Indices!$E$155/Indices!$CK$74))+(0.1*Indices!$E$153/Indices!$CK$72))</f>
        <v>0.40253366933026974</v>
      </c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</row>
    <row r="99" spans="2:30" ht="15" outlineLevel="1">
      <c r="B99" s="152"/>
      <c r="C99" t="s">
        <v>337</v>
      </c>
      <c r="D99" s="145" t="s">
        <v>259</v>
      </c>
      <c r="E99" s="163">
        <f>Database!E95*(0.2+(0.2*(Indices!$E$157/Indices!$CK$76))+(0.3*(Indices!$E$156/Indices!$CK$75))+(0.2*(Indices!$E$155/Indices!$CK$74))+(0.1*Indices!$E$153/Indices!$CK$72))</f>
        <v>0.10063341733256743</v>
      </c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</row>
    <row r="100" spans="2:30" ht="15" outlineLevel="1">
      <c r="B100" s="152"/>
      <c r="C100" t="s">
        <v>338</v>
      </c>
      <c r="D100" s="145" t="s">
        <v>259</v>
      </c>
      <c r="E100" s="163">
        <f>Database!E96*(0.2+(0.2*(Indices!$E$157/Indices!$CK$76))+(0.3*(Indices!$E$156/Indices!$CK$75))+(0.2*(Indices!$E$155/Indices!$CK$74))+(0.1*Indices!$E$153/Indices!$CK$72))</f>
        <v>0.10063341733256743</v>
      </c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</row>
    <row r="101" spans="2:30" ht="15" outlineLevel="1">
      <c r="B101" s="152"/>
      <c r="C101" t="s">
        <v>339</v>
      </c>
      <c r="D101" s="145" t="s">
        <v>259</v>
      </c>
      <c r="E101" s="163">
        <f>Database!E97*(0.2+(0.2*(Indices!$E$157/Indices!$CK$76))+(0.3*(Indices!$E$156/Indices!$CK$75))+(0.2*(Indices!$E$155/Indices!$CK$74))+(0.1*Indices!$E$153/Indices!$CK$72))</f>
        <v>0.40253366933026974</v>
      </c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</row>
    <row r="102" spans="2:30" ht="15" outlineLevel="1">
      <c r="B102" s="152"/>
      <c r="C102" t="s">
        <v>330</v>
      </c>
      <c r="D102" s="145" t="s">
        <v>259</v>
      </c>
      <c r="E102" s="163">
        <f>Database!E98*(0.2+(0.2*(Indices!$E$157/Indices!$CK$76))+(0.3*(Indices!$E$156/Indices!$CK$75))+(0.2*(Indices!$E$155/Indices!$CK$74))+(0.1*Indices!$E$153/Indices!$CK$72))</f>
        <v>2.515835433314186</v>
      </c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</row>
    <row r="103" spans="2:30" ht="15" outlineLevel="1">
      <c r="B103" s="152"/>
      <c r="C103" t="s">
        <v>340</v>
      </c>
      <c r="D103" s="145" t="s">
        <v>259</v>
      </c>
      <c r="E103" s="163">
        <f>Database!E99*(0.2+(0.2*(Indices!$E$157/Indices!$CK$76))+(0.3*(Indices!$E$156/Indices!$CK$75))+(0.2*(Indices!$E$155/Indices!$CK$74))+(0.1*Indices!$E$153/Indices!$CK$72))</f>
        <v>0.40253366933026974</v>
      </c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</row>
    <row r="104" spans="2:30" ht="15">
      <c r="B104" s="152" t="s">
        <v>272</v>
      </c>
      <c r="C104" s="252" t="s">
        <v>341</v>
      </c>
      <c r="D104" s="145" t="s">
        <v>259</v>
      </c>
      <c r="E104" s="163">
        <f>Database!E100*(0.2+(0.2*(Indices!$E$157/Indices!$CK$76))+(0.3*(Indices!$E$156/Indices!$CK$75))+(0.2*(Indices!$E$155/Indices!$CK$74))+(0.1*Indices!$E$153/Indices!$CK$72))</f>
        <v>0.20126683466513487</v>
      </c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</row>
    <row r="105" spans="2:30" ht="15">
      <c r="B105" s="161"/>
      <c r="C105" s="254"/>
      <c r="D105" s="165"/>
      <c r="E105" s="155"/>
      <c r="F105" s="155"/>
      <c r="G105" s="155"/>
      <c r="H105" s="155"/>
      <c r="I105" s="155"/>
      <c r="J105" s="155"/>
      <c r="K105" s="155"/>
      <c r="AD105" s="155"/>
    </row>
    <row r="106" spans="2:109" ht="15">
      <c r="B106" s="142">
        <v>8</v>
      </c>
      <c r="C106" s="250" t="s">
        <v>342</v>
      </c>
      <c r="D106" s="178" t="s">
        <v>259</v>
      </c>
      <c r="E106" s="163">
        <f>Database!E102*(0.2+(0.2*(Indices!$E$157/Indices!$CK$76))+(0.3*(Indices!$E$156/Indices!$CK$75))+(0.2*(Indices!$E$155/Indices!$CK$74))+(0.1*Indices!$E$153/Indices!$CK$72))</f>
        <v>1.0063341733256743</v>
      </c>
      <c r="F106" s="255"/>
      <c r="G106" s="255"/>
      <c r="H106" s="255"/>
      <c r="I106" s="255"/>
      <c r="J106" s="255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255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143"/>
      <c r="BP106" s="143"/>
      <c r="BQ106" s="143"/>
      <c r="BR106" s="143"/>
      <c r="BS106" s="143"/>
      <c r="BT106" s="143"/>
      <c r="BU106" s="143"/>
      <c r="BV106" s="143"/>
      <c r="BW106" s="143"/>
      <c r="BX106" s="143"/>
      <c r="BY106" s="143"/>
      <c r="BZ106" s="143"/>
      <c r="CA106" s="143"/>
      <c r="CB106" s="143"/>
      <c r="CC106" s="143"/>
      <c r="CD106" s="143"/>
      <c r="CE106" s="143"/>
      <c r="CF106" s="143"/>
      <c r="CG106" s="143"/>
      <c r="CH106" s="143"/>
      <c r="CI106" s="143"/>
      <c r="CJ106" s="143"/>
      <c r="CK106" s="143"/>
      <c r="CL106" s="143"/>
      <c r="CM106" s="143"/>
      <c r="CN106" s="143"/>
      <c r="CO106" s="143"/>
      <c r="CP106" s="143"/>
      <c r="CQ106" s="143"/>
      <c r="CR106" s="143"/>
      <c r="CS106" s="143"/>
      <c r="CT106" s="143"/>
      <c r="CU106" s="143"/>
      <c r="CV106" s="143"/>
      <c r="CW106" s="143"/>
      <c r="CX106" s="143"/>
      <c r="CY106" s="143"/>
      <c r="CZ106" s="143"/>
      <c r="DA106" s="143"/>
      <c r="DB106" s="143"/>
      <c r="DC106" s="143"/>
      <c r="DD106" s="143"/>
      <c r="DE106" s="143"/>
    </row>
    <row r="107" spans="2:30" ht="15">
      <c r="B107" s="168"/>
      <c r="C107" s="256"/>
      <c r="D107" s="170"/>
      <c r="E107" s="155"/>
      <c r="F107" s="155"/>
      <c r="G107" s="155"/>
      <c r="H107" s="155"/>
      <c r="I107" s="155"/>
      <c r="J107" s="155"/>
      <c r="K107" s="175"/>
      <c r="AD107" s="155"/>
    </row>
    <row r="108" spans="2:69" ht="15" customHeight="1">
      <c r="B108" s="142">
        <v>9</v>
      </c>
      <c r="C108" s="250" t="s">
        <v>343</v>
      </c>
      <c r="D108" s="257"/>
      <c r="E108" s="258"/>
      <c r="F108" s="258"/>
      <c r="G108" s="258"/>
      <c r="H108" s="258"/>
      <c r="I108" s="258"/>
      <c r="J108" s="258"/>
      <c r="K108" s="258"/>
      <c r="L108" s="258"/>
      <c r="M108" s="258"/>
      <c r="N108" s="258"/>
      <c r="O108" s="258"/>
      <c r="P108" s="258"/>
      <c r="Q108" s="258"/>
      <c r="R108" s="258"/>
      <c r="S108" s="258"/>
      <c r="T108" s="258"/>
      <c r="U108" s="258"/>
      <c r="V108" s="258"/>
      <c r="W108" s="258"/>
      <c r="X108" s="258"/>
      <c r="Y108" s="258"/>
      <c r="Z108" s="258"/>
      <c r="AA108" s="258"/>
      <c r="AB108" s="258"/>
      <c r="AC108" s="258"/>
      <c r="AD108" s="258"/>
      <c r="AE108" s="258"/>
      <c r="AF108" s="258"/>
      <c r="AG108" s="258"/>
      <c r="AH108" s="258"/>
      <c r="AI108" s="258"/>
      <c r="AJ108" s="258"/>
      <c r="AK108" s="258"/>
      <c r="AL108" s="258"/>
      <c r="AM108" s="258"/>
      <c r="AN108" s="258"/>
      <c r="AO108" s="258"/>
      <c r="AP108" s="258"/>
      <c r="AQ108" s="258"/>
      <c r="AR108" s="258"/>
      <c r="AS108" s="258"/>
      <c r="AT108" s="258"/>
      <c r="AU108" s="258"/>
      <c r="AV108" s="258"/>
      <c r="AW108" s="258"/>
      <c r="AX108" s="258"/>
      <c r="AY108" s="258"/>
      <c r="AZ108" s="258"/>
      <c r="BA108" s="258"/>
      <c r="BB108" s="258"/>
      <c r="BC108" s="258"/>
      <c r="BD108" s="258"/>
      <c r="BE108" s="258"/>
      <c r="BF108" s="258"/>
      <c r="BG108" s="258"/>
      <c r="BH108" s="258"/>
      <c r="BI108" s="258"/>
      <c r="BJ108" s="258"/>
      <c r="BK108" s="258"/>
      <c r="BL108" s="258"/>
      <c r="BM108" s="258"/>
      <c r="BN108" s="258"/>
      <c r="BO108" s="258"/>
      <c r="BP108" s="258"/>
      <c r="BQ108" s="258"/>
    </row>
    <row r="109" spans="2:30" ht="13.5" customHeight="1">
      <c r="B109" s="152" t="s">
        <v>257</v>
      </c>
      <c r="C109" s="252" t="s">
        <v>344</v>
      </c>
      <c r="D109" s="145"/>
      <c r="E109" s="155"/>
      <c r="F109" s="155"/>
      <c r="G109" s="155"/>
      <c r="H109" s="153"/>
      <c r="I109" s="155"/>
      <c r="J109" s="155"/>
      <c r="K109" s="175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AD109" s="155"/>
    </row>
    <row r="110" spans="2:151" ht="63.75">
      <c r="B110" s="152"/>
      <c r="C110" s="41" t="s">
        <v>345</v>
      </c>
      <c r="D110" s="259" t="s">
        <v>259</v>
      </c>
      <c r="E110" s="253">
        <v>0</v>
      </c>
      <c r="F110" s="253">
        <v>0</v>
      </c>
      <c r="G110" s="253">
        <v>0</v>
      </c>
      <c r="H110" s="253">
        <v>0</v>
      </c>
      <c r="I110" s="253">
        <v>0</v>
      </c>
      <c r="J110" s="253">
        <v>0</v>
      </c>
      <c r="K110" s="253">
        <v>0</v>
      </c>
      <c r="L110" s="253">
        <v>0</v>
      </c>
      <c r="M110" s="253">
        <v>0</v>
      </c>
      <c r="N110" s="253">
        <v>0</v>
      </c>
      <c r="O110" s="253">
        <v>0</v>
      </c>
      <c r="P110" s="253">
        <v>0</v>
      </c>
      <c r="Q110" s="253">
        <v>0</v>
      </c>
      <c r="R110" s="253">
        <v>0</v>
      </c>
      <c r="S110" s="253">
        <v>0</v>
      </c>
      <c r="T110" s="253">
        <v>0</v>
      </c>
      <c r="U110" s="253">
        <v>0</v>
      </c>
      <c r="V110" s="253">
        <v>0</v>
      </c>
      <c r="W110" s="253">
        <v>0</v>
      </c>
      <c r="X110" s="253">
        <v>0</v>
      </c>
      <c r="Y110" s="253">
        <v>0</v>
      </c>
      <c r="Z110" s="253">
        <v>0</v>
      </c>
      <c r="AA110" s="253">
        <v>0</v>
      </c>
      <c r="AB110" s="253">
        <v>0</v>
      </c>
      <c r="AC110" s="253">
        <v>0</v>
      </c>
      <c r="AD110" s="253">
        <v>0</v>
      </c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</row>
    <row r="111" spans="2:30" ht="13.5" customHeight="1">
      <c r="B111" s="152" t="s">
        <v>260</v>
      </c>
      <c r="C111" s="252" t="s">
        <v>346</v>
      </c>
      <c r="D111" s="145"/>
      <c r="E111" s="155"/>
      <c r="F111" s="155"/>
      <c r="G111" s="155"/>
      <c r="H111" s="155"/>
      <c r="I111" s="155"/>
      <c r="J111" s="155"/>
      <c r="K111" s="175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AD111" s="155"/>
    </row>
    <row r="112" spans="1:30" s="130" customFormat="1" ht="15" customHeight="1">
      <c r="A112" s="174"/>
      <c r="B112" s="152"/>
      <c r="C112" t="s">
        <v>347</v>
      </c>
      <c r="D112" s="145" t="s">
        <v>259</v>
      </c>
      <c r="E112" s="175">
        <f>Database!E108*(0.15+(0.28*(Indices!$E$96/Indices!$AV$15))+(0.25*(Indices!$E$97/Indices!$AV$16))+(0.07*(Indices!$E$98/Indices!$AV$17))+(0.03*(Indices!$E$99/Indices!$AV$18))+(0.07*(Indices!$E$100/Indices!$AV$19))+(0.15*(Indices!$E$101/Indices!$AV$20)))</f>
        <v>7.155190285039922</v>
      </c>
      <c r="F112" s="175">
        <f>Database!F108*(0.15+(0.28*(Indices!$E$96/Indices!$BD$15))+(0.25*(Indices!$E$97/Indices!$BD$16))+(0.07*(Indices!$E$98/Indices!$BD$17))+(0.03*(Indices!$E$99/Indices!$BD$18))+(0.07*(Indices!$E$100/Indices!$BD$19))+(0.15*(Indices!$E$101/Indices!$BD$20)))</f>
        <v>19.295905796760533</v>
      </c>
      <c r="G112" s="175">
        <f>Database!G108*(0.15+(0.28*(Indices!$E$96/Indices!$AV$15))+(0.25*(Indices!$E$97/Indices!$AV$16))+(0.07*(Indices!$E$98/Indices!$AV$17))+(0.03*(Indices!$E$99/Indices!$AV$18))+(0.07*(Indices!$E$100/Indices!$AV$19))+(0.15*(Indices!$E$101/Indices!$AV$20)))</f>
        <v>10.190725557481098</v>
      </c>
      <c r="H112" s="175">
        <f>Database!H108*(0.15+(0.28*(Indices!$E$96/Indices!$BA$15))+(0.25*(Indices!$E$97/Indices!$BA$16))+(0.07*(Indices!$E$98/Indices!$BA$17))+(0.03*(Indices!$E$99/Indices!$BA$18))+(0.07*(Indices!$E$100/Indices!$BA$19))+(0.15*(Indices!$E$101/Indices!$BA$20)))</f>
        <v>14.091283541010585</v>
      </c>
      <c r="I112" s="175">
        <f>Database!I108*(0.15+(0.28*(Indices!$E$96/Indices!$BD$15))+(0.25*(Indices!$E$97/Indices!$BD$16))+(0.07*(Indices!$E$98/Indices!$BD$17))+(0.03*(Indices!$E$99/Indices!$BD$18))+(0.07*(Indices!$E$100/Indices!$BD$19))+(0.15*(Indices!$E$101/Indices!$BD$20)))</f>
        <v>13.417889984026742</v>
      </c>
      <c r="J112" s="175">
        <f>Database!J108*(0.15+(0.28*(Indices!$E$96/Indices!$AV$15))+(0.25*(Indices!$E$97/Indices!$AV$16))+(0.07*(Indices!$E$98/Indices!$AV$17))+(0.03*(Indices!$E$99/Indices!$AV$18))+(0.07*(Indices!$E$100/Indices!$AV$19))+(0.15*(Indices!$E$101/Indices!$AV$20)))</f>
        <v>14.03935063504045</v>
      </c>
      <c r="K112" s="175">
        <f>Database!K108*(0.15+(0.28*(Indices!$E$96/Indices!$AS$15))+(0.25*(Indices!$E$97/Indices!$AS$16))+(0.07*(Indices!$E$98/Indices!$AS$17))+(0.03*(Indices!$E$99/Indices!$AS$18))+(0.07*(Indices!$E$100/Indices!$AS$19))+(0.15*(Indices!$E$101/Indices!$AS$20)))</f>
        <v>10.703831345361392</v>
      </c>
      <c r="L112" s="175">
        <f>Database!L108*(0.15+(0.28*(Indices!$E$96/Indices!$E$15))+(0.25*(Indices!$E$97/Indices!$E$16))+(0.07*(Indices!$E$98/Indices!$E$17))+(0.03*(Indices!$E$99/Indices!$E$18))+(0.07*(Indices!$E$100/Indices!$E$19))+(0.15*(Indices!$E$101/Indices!$E$20)))</f>
        <v>9.947961077572373</v>
      </c>
      <c r="M112" s="175">
        <f>Database!M108*(0.15+(0.28*(Indices!$E$96/Indices!$AS$15))+(0.25*(Indices!$E$97/Indices!$AS$16))+(0.07*(Indices!$E$98/Indices!$AS$17))+(0.03*(Indices!$E$99/Indices!$AS$18))+(0.07*(Indices!$E$100/Indices!$AS$19))+(0.15*(Indices!$E$101/Indices!$AS$20)))</f>
        <v>9.932183559950028</v>
      </c>
      <c r="N112" s="175">
        <f>Database!N108*(0.15+(0.28*(Indices!$E$96/Indices!$X$15))+(0.25*(Indices!$E$97/Indices!$X$16))+(0.07*(Indices!$E$98/Indices!$X$17))+(0.03*(Indices!$E$99/Indices!$X$18))+(0.07*(Indices!$E$100/Indices!$X$19))+(0.15*(Indices!$E$101/Indices!$X$20)))</f>
        <v>7.893530037936641</v>
      </c>
      <c r="O112" s="175">
        <f>Database!O108*(0.15+(0.28*(Indices!$E$96/Indices!$AE$15))+(0.25*(Indices!$E$97/Indices!$AE$16))+(0.07*(Indices!$E$98/Indices!$AE$17))+(0.03*(Indices!$E$99/Indices!$AE$18))+(0.07*(Indices!$E$100/Indices!$AE$19))+(0.15*(Indices!$E$101/Indices!$AE$20)))</f>
        <v>7.687034305496345</v>
      </c>
      <c r="P112" s="175">
        <f>Database!P108*(0.15+(0.28*(Indices!$E$96/Indices!$X$15))+(0.25*(Indices!$E$97/Indices!$X$16))+(0.07*(Indices!$E$98/Indices!$X$17))+(0.03*(Indices!$E$99/Indices!$X$18))+(0.07*(Indices!$E$100/Indices!$X$19))+(0.15*(Indices!$E$101/Indices!$X$20)))</f>
        <v>10.163999438544067</v>
      </c>
      <c r="Q112" s="175">
        <f>Database!Q108*(0.15+(0.28*(Indices!$E$96/Indices!$AM$15))+(0.25*(Indices!$E$97/Indices!$AM$16))+(0.07*(Indices!$E$98/Indices!$AM$17))+(0.03*(Indices!$E$99/Indices!$AM$18))+(0.07*(Indices!$E$100/Indices!$AM$19))+(0.15*(Indices!$E$101/Indices!$AM$20)))</f>
        <v>0</v>
      </c>
      <c r="R112" s="175">
        <f>Database!R108*(0.15+(0.28*(Indices!$E$96/Indices!$AK$15))+(0.25*(Indices!$E$97/Indices!$AK$16))+(0.07*(Indices!$E$98/Indices!$AK$17))+(0.03*(Indices!$E$99/Indices!$AK$18))+(0.07*(Indices!$E$100/Indices!$AK$19))+(0.15*(Indices!$E$101/Indices!$AK$20)))</f>
        <v>8.754472124337116</v>
      </c>
      <c r="S112" s="175">
        <f>Database!S108*(0.15+(0.28*(Indices!$E$96/Indices!$AK$15))+(0.25*(Indices!$E$97/Indices!$AK$16))+(0.07*(Indices!$E$98/Indices!$AK$17))+(0.03*(Indices!$E$99/Indices!$AK$18))+(0.07*(Indices!$E$100/Indices!$AK$19))+(0.15*(Indices!$E$101/Indices!$AK$20)))</f>
        <v>11.310152177765449</v>
      </c>
      <c r="T112" s="175">
        <f>Database!T108*(0.15+(0.28*(Indices!$E$96/Indices!$AK$15))+(0.25*(Indices!$E$97/Indices!$AK$16))+(0.07*(Indices!$E$98/Indices!$AK$17))+(0.03*(Indices!$E$99/Indices!$AK$18))+(0.07*(Indices!$E$100/Indices!$AK$19))+(0.15*(Indices!$E$101/Indices!$AK$20)))</f>
        <v>8.426895236480018</v>
      </c>
      <c r="U112" s="175">
        <f>Database!U108*(0.15+(0.28*(Indices!$E$96/Indices!$AJ$15))+(0.25*(Indices!$E$97/Indices!$AJ$16))+(0.07*(Indices!$E$98/Indices!$AJ$17))+(0.03*(Indices!$E$99/Indices!$AJ$18))+(0.07*(Indices!$E$100/Indices!$AJ$19))+(0.15*(Indices!$E$101/Indices!$AJ$20)))</f>
        <v>6.754505211636681</v>
      </c>
      <c r="V112" s="175">
        <f>Database!V108*(0.15+(0.28*(Indices!$E$96/Indices!$X$15))+(0.25*(Indices!$E$97/Indices!$X$16))+(0.07*(Indices!$E$98/Indices!$X$17))+(0.03*(Indices!$E$99/Indices!$X$18))+(0.07*(Indices!$E$100/Indices!$X$19))+(0.15*(Indices!$E$101/Indices!$X$20)))</f>
        <v>0</v>
      </c>
      <c r="W112" s="175">
        <f>Database!W108*(0.15+(0.28*(Indices!$E$96/Indices!$X$15))+(0.25*(Indices!$E$97/Indices!$X$16))+(0.07*(Indices!$E$98/Indices!$X$17))+(0.03*(Indices!$E$99/Indices!$X$18))+(0.07*(Indices!$E$100/Indices!$X$19))+(0.15*(Indices!$E$101/Indices!$X$20)))</f>
        <v>14.47832878926305</v>
      </c>
      <c r="X112" s="175">
        <f>Database!X108*(0.15+(0.28*(Indices!$E$96/Indices!$AS$15))+(0.25*(Indices!$E$97/Indices!$AS$16))+(0.07*(Indices!$E$98/Indices!$AS$17))+(0.03*(Indices!$E$99/Indices!$AS$18))+(0.07*(Indices!$E$100/Indices!$AS$19))+(0.15*(Indices!$E$101/Indices!$AS$20)))</f>
        <v>10.496499980957642</v>
      </c>
      <c r="Y112" s="175">
        <v>13.12</v>
      </c>
      <c r="Z112" s="175">
        <f>Database!Z108*(0.15+(0.28*(Indices!$E$96/Indices!$CA$7))+(0.25*(Indices!$E$97/Indices!$CA$8))+(0.07*(Indices!$E$98/Indices!$CA$9))+(0.03*(Indices!$E$99/Indices!$CA$10))+(0.07*(Indices!$E$100/Indices!$CA$11))+(0.15*(Indices!$E$101/Indices!$CA$12)))</f>
        <v>7.446382527979993</v>
      </c>
      <c r="AA112" s="175">
        <f>Database!AA108*(0.15+(0.28*(Indices!$E$96/Indices!$CK$7))+(0.25*(Indices!$E$97/Indices!$CK$8))+(0.07*(Indices!$E$98/Indices!$CK$9))+(0.03*(Indices!$E$99/Indices!$CK$10))+(0.07*(Indices!$E$100/Indices!$CK$11))+(0.15*(Indices!$E$101/Indices!$CK$12)))</f>
        <v>0</v>
      </c>
      <c r="AB112" s="175">
        <v>0</v>
      </c>
      <c r="AC112" s="175">
        <v>0</v>
      </c>
      <c r="AD112" s="175">
        <f>Database!AD108*(0.15+(0.28*(Indices!$E$96/Indices!$AV$15))+(0.25*(Indices!$E$97/Indices!$AV$16))+(0.07*(Indices!$E$98/Indices!$AV$17))+(0.03*(Indices!$E$99/Indices!$AV$18))+(0.07*(Indices!$E$100/Indices!$AV$19))+(0.15*(Indices!$E$101/Indices!$AV$20)))</f>
        <v>6.924814840256439</v>
      </c>
    </row>
    <row r="113" spans="1:30" ht="15" customHeight="1" outlineLevel="1">
      <c r="A113" s="130"/>
      <c r="B113" s="152"/>
      <c r="C113" t="s">
        <v>348</v>
      </c>
      <c r="D113" s="145" t="s">
        <v>259</v>
      </c>
      <c r="E113" s="175">
        <f>Database!E109*(0.15+(0.28*(Indices!$E$96/Indices!$AV$15))+(0.25*(Indices!$E$97/Indices!$AV$16))+(0.07*(Indices!$E$98/Indices!$AV$17))+(0.03*(Indices!$E$99/Indices!$AV$18))+(0.07*(Indices!$E$100/Indices!$AV$19))+(0.15*(Indices!$E$101/Indices!$AV$20)))</f>
        <v>6.043967551378418</v>
      </c>
      <c r="F113" s="175">
        <f>Database!F109*(0.15+(0.28*(Indices!$E$96/Indices!$BD$15))+(0.25*(Indices!$E$97/Indices!$BD$16))+(0.07*(Indices!$E$98/Indices!$BD$17))+(0.03*(Indices!$E$99/Indices!$BD$18))+(0.07*(Indices!$E$100/Indices!$BD$19))+(0.15*(Indices!$E$101/Indices!$BD$20)))</f>
        <v>18.45030908021823</v>
      </c>
      <c r="G113" s="175">
        <f>Database!G109*(0.15+(0.28*(Indices!$E$96/Indices!$AV$15))+(0.25*(Indices!$E$97/Indices!$AV$16))+(0.07*(Indices!$E$98/Indices!$AV$17))+(0.03*(Indices!$E$99/Indices!$AV$18))+(0.07*(Indices!$E$100/Indices!$AV$19))+(0.15*(Indices!$E$101/Indices!$AV$20)))</f>
        <v>6.789299872736743</v>
      </c>
      <c r="H113" s="175">
        <f>Database!H109*(0.15+(0.28*(Indices!$E$96/Indices!$BA$15))+(0.25*(Indices!$E$97/Indices!$BA$16))+(0.07*(Indices!$E$98/Indices!$BA$17))+(0.03*(Indices!$E$99/Indices!$BA$18))+(0.07*(Indices!$E$100/Indices!$BA$19))+(0.15*(Indices!$E$101/Indices!$BA$20)))</f>
        <v>11.679262033990753</v>
      </c>
      <c r="I113" s="175">
        <f>Database!I109*(0.15+(0.28*(Indices!$E$96/Indices!$BD$15))+(0.25*(Indices!$E$97/Indices!$BD$16))+(0.07*(Indices!$E$98/Indices!$BD$17))+(0.03*(Indices!$E$99/Indices!$BD$18))+(0.07*(Indices!$E$100/Indices!$BD$19))+(0.15*(Indices!$E$101/Indices!$BD$20)))</f>
        <v>12.982324134127026</v>
      </c>
      <c r="J113" s="175">
        <f>Database!J109*(0.15+(0.28*(Indices!$E$96/Indices!$AV$15))+(0.25*(Indices!$E$97/Indices!$AV$16))+(0.07*(Indices!$E$98/Indices!$AV$17))+(0.03*(Indices!$E$99/Indices!$AV$18))+(0.07*(Indices!$E$100/Indices!$AV$19))+(0.15*(Indices!$E$101/Indices!$AV$20)))</f>
        <v>8.415479482973089</v>
      </c>
      <c r="K113" s="175">
        <f>Database!K109*(0.15+(0.28*(Indices!$E$96/Indices!$AS$15))+(0.25*(Indices!$E$97/Indices!$AS$16))+(0.07*(Indices!$E$98/Indices!$AS$17))+(0.03*(Indices!$E$99/Indices!$AS$18))+(0.07*(Indices!$E$100/Indices!$AS$19))+(0.15*(Indices!$E$101/Indices!$AS$20)))</f>
        <v>8.212855722435226</v>
      </c>
      <c r="L113" s="175">
        <f>Database!L109*(0.15+(0.28*(Indices!$E$96/Indices!$E$15))+(0.25*(Indices!$E$97/Indices!$E$16))+(0.07*(Indices!$E$98/Indices!$E$17))+(0.03*(Indices!$E$99/Indices!$E$18))+(0.07*(Indices!$E$100/Indices!$E$19))+(0.15*(Indices!$E$101/Indices!$E$20)))</f>
        <v>5.408776932970594</v>
      </c>
      <c r="M113" s="175">
        <f>Database!M109*(0.15+(0.28*(Indices!$E$96/Indices!$AS$15))+(0.25*(Indices!$E$97/Indices!$AS$16))+(0.07*(Indices!$E$98/Indices!$AS$17))+(0.03*(Indices!$E$99/Indices!$AS$18))+(0.07*(Indices!$E$100/Indices!$AS$19))+(0.15*(Indices!$E$101/Indices!$AS$20)))</f>
        <v>7.138759265497555</v>
      </c>
      <c r="N113" s="175">
        <f>Database!N109*(0.15+(0.28*(Indices!$E$96/Indices!$X$15))+(0.25*(Indices!$E$97/Indices!$X$16))+(0.07*(Indices!$E$98/Indices!$X$17))+(0.03*(Indices!$E$99/Indices!$X$18))+(0.07*(Indices!$E$100/Indices!$X$19))+(0.15*(Indices!$E$101/Indices!$X$20)))</f>
        <v>5.544902314041175</v>
      </c>
      <c r="O113" s="175">
        <f>Database!O109*(0.15+(0.28*(Indices!$E$96/Indices!$AE$15))+(0.25*(Indices!$E$97/Indices!$AE$16))+(0.07*(Indices!$E$98/Indices!$AE$17))+(0.03*(Indices!$E$99/Indices!$AE$18))+(0.07*(Indices!$E$100/Indices!$AE$19))+(0.15*(Indices!$E$101/Indices!$AE$20)))</f>
        <v>6.2072206748683545</v>
      </c>
      <c r="P113" s="175">
        <f>Database!P109*(0.15+(0.28*(Indices!$E$96/Indices!$X$15))+(0.25*(Indices!$E$97/Indices!$X$16))+(0.07*(Indices!$E$98/Indices!$X$17))+(0.03*(Indices!$E$99/Indices!$X$18))+(0.07*(Indices!$E$100/Indices!$X$19))+(0.15*(Indices!$E$101/Indices!$X$20)))</f>
        <v>5.052164104481787</v>
      </c>
      <c r="Q113" s="175">
        <f>Database!Q109*(0.15+(0.28*(Indices!$E$96/Indices!$AM$15))+(0.25*(Indices!$E$97/Indices!$AM$16))+(0.07*(Indices!$E$98/Indices!$AM$17))+(0.03*(Indices!$E$99/Indices!$AM$18))+(0.07*(Indices!$E$100/Indices!$AM$19))+(0.15*(Indices!$E$101/Indices!$AM$20)))</f>
        <v>0</v>
      </c>
      <c r="R113" s="175">
        <f>Database!R109*(0.15+(0.28*(Indices!$E$96/Indices!$AK$15))+(0.25*(Indices!$E$97/Indices!$AK$16))+(0.07*(Indices!$E$98/Indices!$AK$17))+(0.03*(Indices!$E$99/Indices!$AK$18))+(0.07*(Indices!$E$100/Indices!$AK$19))+(0.15*(Indices!$E$101/Indices!$AK$20)))</f>
        <v>7.3092366882511035</v>
      </c>
      <c r="S113" s="175">
        <f>Database!S109*(0.15+(0.28*(Indices!$E$96/Indices!$AK$15))+(0.25*(Indices!$E$97/Indices!$AK$16))+(0.07*(Indices!$E$98/Indices!$AK$17))+(0.03*(Indices!$E$99/Indices!$AK$18))+(0.07*(Indices!$E$100/Indices!$AK$19))+(0.15*(Indices!$E$101/Indices!$AK$20)))</f>
        <v>8.13737158370836</v>
      </c>
      <c r="T113" s="175">
        <f>Database!T109*(0.15+(0.28*(Indices!$E$96/Indices!$AK$15))+(0.25*(Indices!$E$97/Indices!$AK$16))+(0.07*(Indices!$E$98/Indices!$AK$17))+(0.03*(Indices!$E$99/Indices!$AK$18))+(0.07*(Indices!$E$100/Indices!$AK$19))+(0.15*(Indices!$E$101/Indices!$AK$20)))</f>
        <v>7.400321857561529</v>
      </c>
      <c r="U113" s="175">
        <f>Database!U109*(0.15+(0.28*(Indices!$E$96/Indices!$AJ$15))+(0.25*(Indices!$E$97/Indices!$AJ$16))+(0.07*(Indices!$E$98/Indices!$AJ$17))+(0.03*(Indices!$E$99/Indices!$AJ$18))+(0.07*(Indices!$E$100/Indices!$AJ$19))+(0.15*(Indices!$E$101/Indices!$AJ$20)))</f>
        <v>5.811232663378193</v>
      </c>
      <c r="V113" s="175">
        <f>Database!V109*(0.15+(0.28*(Indices!$E$96/Indices!$X$15))+(0.25*(Indices!$E$97/Indices!$X$16))+(0.07*(Indices!$E$98/Indices!$X$17))+(0.03*(Indices!$E$99/Indices!$X$18))+(0.07*(Indices!$E$100/Indices!$X$19))+(0.15*(Indices!$E$101/Indices!$X$20)))</f>
        <v>0</v>
      </c>
      <c r="W113" s="175">
        <f>Database!W109*(0.15+(0.28*(Indices!$E$96/Indices!$X$15))+(0.25*(Indices!$E$97/Indices!$X$16))+(0.07*(Indices!$E$98/Indices!$X$17))+(0.03*(Indices!$E$99/Indices!$X$18))+(0.07*(Indices!$E$100/Indices!$X$19))+(0.15*(Indices!$E$101/Indices!$X$20)))</f>
        <v>14.47832878926305</v>
      </c>
      <c r="X113" s="175">
        <f>Database!X109*(0.15+(0.28*(Indices!$E$96/Indices!$AS$15))+(0.25*(Indices!$E$97/Indices!$AS$16))+(0.07*(Indices!$E$98/Indices!$AS$17))+(0.03*(Indices!$E$99/Indices!$AS$18))+(0.07*(Indices!$E$100/Indices!$AS$19))+(0.15*(Indices!$E$101/Indices!$AS$20)))</f>
        <v>9.14395968988653</v>
      </c>
      <c r="Y113" s="175">
        <v>10.103752361078866</v>
      </c>
      <c r="Z113" s="175">
        <f>Database!Z109*(0.15+(0.28*(Indices!$E$96/Indices!$CA$7))+(0.25*(Indices!$E$97/Indices!$CA$8))+(0.07*(Indices!$E$98/Indices!$CA$9))+(0.03*(Indices!$E$99/Indices!$CA$10))+(0.07*(Indices!$E$100/Indices!$CA$11))+(0.15*(Indices!$E$101/Indices!$CA$12)))</f>
        <v>6.533185290738749</v>
      </c>
      <c r="AA113" s="175">
        <f>Database!AA109*(0.15+(0.28*(Indices!$E$96/Indices!$CK$7))+(0.25*(Indices!$E$97/Indices!$CK$8))+(0.07*(Indices!$E$98/Indices!$CK$9))+(0.03*(Indices!$E$99/Indices!$CK$10))+(0.07*(Indices!$E$100/Indices!$CK$11))+(0.15*(Indices!$E$101/Indices!$CK$12)))</f>
        <v>12.339248179602755</v>
      </c>
      <c r="AB113" s="175">
        <v>9.77</v>
      </c>
      <c r="AC113" s="175">
        <v>0</v>
      </c>
      <c r="AD113" s="175">
        <f>Database!AD109*(0.15+(0.28*(Indices!$E$96/Indices!$AV$15))+(0.25*(Indices!$E$97/Indices!$AV$16))+(0.07*(Indices!$E$98/Indices!$AV$17))+(0.03*(Indices!$E$99/Indices!$AV$18))+(0.07*(Indices!$E$100/Indices!$AV$19))+(0.15*(Indices!$E$101/Indices!$AV$20)))</f>
        <v>3.442080175000265</v>
      </c>
    </row>
    <row r="114" spans="2:30" ht="15" customHeight="1" outlineLevel="1">
      <c r="B114" s="152"/>
      <c r="C114" t="s">
        <v>349</v>
      </c>
      <c r="D114" s="145" t="s">
        <v>259</v>
      </c>
      <c r="E114" s="175">
        <f>Database!E110*(0.15+(0.28*(Indices!$E$96/Indices!$AV$15))+(0.25*(Indices!$E$97/Indices!$AV$16))+(0.07*(Indices!$E$98/Indices!$AV$17))+(0.03*(Indices!$E$99/Indices!$AV$18))+(0.07*(Indices!$E$100/Indices!$AV$19))+(0.15*(Indices!$E$101/Indices!$AV$20)))</f>
        <v>2.1411364868111886</v>
      </c>
      <c r="F114" s="175">
        <f>Database!F110*(0.15+(0.28*(Indices!$E$96/Indices!$BD$15))+(0.25*(Indices!$E$97/Indices!$BD$16))+(0.07*(Indices!$E$98/Indices!$BD$17))+(0.03*(Indices!$E$99/Indices!$BD$18))+(0.07*(Indices!$E$100/Indices!$BD$19))+(0.15*(Indices!$E$101/Indices!$BD$20)))</f>
        <v>0</v>
      </c>
      <c r="G114" s="175">
        <f>Database!G110*(0.15+(0.28*(Indices!$E$96/Indices!$AV$15))+(0.25*(Indices!$E$97/Indices!$AV$16))+(0.07*(Indices!$E$98/Indices!$AV$17))+(0.03*(Indices!$E$99/Indices!$AV$18))+(0.07*(Indices!$E$100/Indices!$AV$19))+(0.15*(Indices!$E$101/Indices!$AV$20)))</f>
        <v>1.0028107596457465</v>
      </c>
      <c r="H114" s="175">
        <f>Database!H110*(0.15+(0.28*(Indices!$E$96/Indices!$BA$15))+(0.25*(Indices!$E$97/Indices!$BA$16))+(0.07*(Indices!$E$98/Indices!$BA$17))+(0.03*(Indices!$E$99/Indices!$BA$18))+(0.07*(Indices!$E$100/Indices!$BA$19))+(0.15*(Indices!$E$101/Indices!$BA$20)))</f>
        <v>1.1194549578034616</v>
      </c>
      <c r="I114" s="175">
        <f>Database!I110*(0.15+(0.28*(Indices!$E$96/Indices!$BD$15))+(0.25*(Indices!$E$97/Indices!$BD$16))+(0.07*(Indices!$E$98/Indices!$BD$17))+(0.03*(Indices!$E$99/Indices!$BD$18))+(0.07*(Indices!$E$100/Indices!$BD$19))+(0.15*(Indices!$E$101/Indices!$BD$20)))</f>
        <v>1.0997443754683804</v>
      </c>
      <c r="J114" s="175">
        <f>Database!J110*(0.15+(0.28*(Indices!$E$96/Indices!$AV$15))+(0.25*(Indices!$E$97/Indices!$AV$16))+(0.07*(Indices!$E$98/Indices!$AV$17))+(0.03*(Indices!$E$99/Indices!$AV$18))+(0.07*(Indices!$E$100/Indices!$AV$19))+(0.15*(Indices!$E$101/Indices!$AV$20)))</f>
        <v>0.867295792126051</v>
      </c>
      <c r="K114" s="175">
        <f>Database!K110*(0.15+(0.28*(Indices!$E$96/Indices!$AS$15))+(0.25*(Indices!$E$97/Indices!$AS$16))+(0.07*(Indices!$E$98/Indices!$AS$17))+(0.03*(Indices!$E$99/Indices!$AS$18))+(0.07*(Indices!$E$100/Indices!$AS$19))+(0.15*(Indices!$E$101/Indices!$AS$20)))</f>
        <v>1.2257128311818157</v>
      </c>
      <c r="L114" s="175">
        <f>Database!L110*(0.15+(0.28*(Indices!$E$96/Indices!$E$15))+(0.25*(Indices!$E$97/Indices!$E$16))+(0.07*(Indices!$E$98/Indices!$E$17))+(0.03*(Indices!$E$99/Indices!$E$18))+(0.07*(Indices!$E$100/Indices!$E$19))+(0.15*(Indices!$E$101/Indices!$E$20)))</f>
        <v>0</v>
      </c>
      <c r="M114" s="175">
        <f>Database!M110*(0.15+(0.28*(Indices!$E$96/Indices!$AS$15))+(0.25*(Indices!$E$97/Indices!$AS$16))+(0.07*(Indices!$E$98/Indices!$AS$17))+(0.03*(Indices!$E$99/Indices!$AS$18))+(0.07*(Indices!$E$100/Indices!$AS$19))+(0.15*(Indices!$E$101/Indices!$AS$20)))</f>
        <v>1.009410566855613</v>
      </c>
      <c r="N114" s="175">
        <f>Database!N110*(0.15+(0.28*(Indices!$E$96/Indices!$X$15))+(0.25*(Indices!$E$97/Indices!$X$16))+(0.07*(Indices!$E$98/Indices!$X$17))+(0.03*(Indices!$E$99/Indices!$X$18))+(0.07*(Indices!$E$100/Indices!$X$19))+(0.15*(Indices!$E$101/Indices!$X$20)))</f>
        <v>1.8696985268554642</v>
      </c>
      <c r="O114" s="175">
        <f>Database!O110*(0.15+(0.28*(Indices!$E$96/Indices!$AE$15))+(0.25*(Indices!$E$97/Indices!$AE$16))+(0.07*(Indices!$E$98/Indices!$AE$17))+(0.03*(Indices!$E$99/Indices!$AE$18))+(0.07*(Indices!$E$100/Indices!$AE$19))+(0.15*(Indices!$E$101/Indices!$AE$20)))</f>
        <v>1.0217891013557834</v>
      </c>
      <c r="P114" s="175">
        <f>Database!P110*(0.15+(0.28*(Indices!$E$96/Indices!$X$15))+(0.25*(Indices!$E$97/Indices!$X$16))+(0.07*(Indices!$E$98/Indices!$X$17))+(0.03*(Indices!$E$99/Indices!$X$18))+(0.07*(Indices!$E$100/Indices!$X$19))+(0.15*(Indices!$E$101/Indices!$X$20)))</f>
        <v>0</v>
      </c>
      <c r="Q114" s="175">
        <f>Database!Q110*(0.15+(0.28*(Indices!$E$96/Indices!$AM$15))+(0.25*(Indices!$E$97/Indices!$AM$16))+(0.07*(Indices!$E$98/Indices!$AM$17))+(0.03*(Indices!$E$99/Indices!$AM$18))+(0.07*(Indices!$E$100/Indices!$AM$19))+(0.15*(Indices!$E$101/Indices!$AM$20)))</f>
        <v>0</v>
      </c>
      <c r="R114" s="175">
        <f>Database!R110*(0.15+(0.28*(Indices!$E$96/Indices!$AK$15))+(0.25*(Indices!$E$97/Indices!$AK$16))+(0.07*(Indices!$E$98/Indices!$AK$17))+(0.03*(Indices!$E$99/Indices!$AK$18))+(0.07*(Indices!$E$100/Indices!$AK$19))+(0.15*(Indices!$E$101/Indices!$AK$20)))</f>
        <v>0</v>
      </c>
      <c r="S114" s="175">
        <f>Database!S110*(0.15+(0.28*(Indices!$E$96/Indices!$AK$15))+(0.25*(Indices!$E$97/Indices!$AK$16))+(0.07*(Indices!$E$98/Indices!$AK$17))+(0.03*(Indices!$E$99/Indices!$AK$18))+(0.07*(Indices!$E$100/Indices!$AK$19))+(0.15*(Indices!$E$101/Indices!$AK$20)))</f>
        <v>0</v>
      </c>
      <c r="T114" s="175">
        <f>Database!T110*(0.15+(0.28*(Indices!$E$96/Indices!$AK$15))+(0.25*(Indices!$E$97/Indices!$AK$16))+(0.07*(Indices!$E$98/Indices!$AK$17))+(0.03*(Indices!$E$99/Indices!$AK$18))+(0.07*(Indices!$E$100/Indices!$AK$19))+(0.15*(Indices!$E$101/Indices!$AK$20)))</f>
        <v>1.262504518879736</v>
      </c>
      <c r="U114" s="175">
        <f>Database!U110*(0.15+(0.28*(Indices!$E$96/Indices!$AJ$15))+(0.25*(Indices!$E$97/Indices!$AJ$16))+(0.07*(Indices!$E$98/Indices!$AJ$17))+(0.03*(Indices!$E$99/Indices!$AJ$18))+(0.07*(Indices!$E$100/Indices!$AJ$19))+(0.15*(Indices!$E$101/Indices!$AJ$20)))</f>
        <v>1.7349477226897212</v>
      </c>
      <c r="V114" s="175">
        <f>Database!V110*(0.15+(0.28*(Indices!$E$96/Indices!$X$15))+(0.25*(Indices!$E$97/Indices!$X$16))+(0.07*(Indices!$E$98/Indices!$X$17))+(0.03*(Indices!$E$99/Indices!$X$18))+(0.07*(Indices!$E$100/Indices!$X$19))+(0.15*(Indices!$E$101/Indices!$X$20)))</f>
        <v>0</v>
      </c>
      <c r="W114" s="175">
        <f>Database!W110*(0.15+(0.28*(Indices!$E$96/Indices!$X$15))+(0.25*(Indices!$E$97/Indices!$X$16))+(0.07*(Indices!$E$98/Indices!$X$17))+(0.03*(Indices!$E$99/Indices!$X$18))+(0.07*(Indices!$E$100/Indices!$X$19))+(0.15*(Indices!$E$101/Indices!$X$20)))</f>
        <v>7.19247165748479</v>
      </c>
      <c r="X114" s="175">
        <f>Database!X110*(0.15+(0.28*(Indices!$E$96/Indices!$AS$15))+(0.25*(Indices!$E$97/Indices!$AS$16))+(0.07*(Indices!$E$98/Indices!$AS$17))+(0.03*(Indices!$E$99/Indices!$AS$18))+(0.07*(Indices!$E$100/Indices!$AS$19))+(0.15*(Indices!$E$101/Indices!$AS$20)))</f>
        <v>5.735758156613313</v>
      </c>
      <c r="Y114" s="175">
        <v>2.1678549127219027</v>
      </c>
      <c r="Z114" s="175">
        <f>Database!Z110*(0.15+(0.28*(Indices!$E$96/Indices!$CA$7))+(0.25*(Indices!$E$97/Indices!$CA$8))+(0.07*(Indices!$E$98/Indices!$CA$9))+(0.03*(Indices!$E$99/Indices!$CA$10))+(0.07*(Indices!$E$100/Indices!$CA$11))+(0.15*(Indices!$E$101/Indices!$CA$12)))</f>
        <v>0.5234025411750644</v>
      </c>
      <c r="AA114" s="175">
        <f>Database!AA110*(0.15+(0.28*(Indices!$E$96/Indices!$CK$7))+(0.25*(Indices!$E$97/Indices!$CK$8))+(0.07*(Indices!$E$98/Indices!$CK$9))+(0.03*(Indices!$E$99/Indices!$CK$10))+(0.07*(Indices!$E$100/Indices!$CK$11))+(0.15*(Indices!$E$101/Indices!$CK$12)))</f>
        <v>0</v>
      </c>
      <c r="AB114" s="175">
        <v>0</v>
      </c>
      <c r="AC114" s="175">
        <v>0</v>
      </c>
      <c r="AD114" s="175">
        <f>Database!AD110*(0.15+(0.28*(Indices!$E$96/Indices!$AV$15))+(0.25*(Indices!$E$97/Indices!$AV$16))+(0.07*(Indices!$E$98/Indices!$AV$17))+(0.03*(Indices!$E$99/Indices!$AV$18))+(0.07*(Indices!$E$100/Indices!$AV$19))+(0.15*(Indices!$E$101/Indices!$AV$20)))</f>
        <v>0</v>
      </c>
    </row>
    <row r="115" spans="2:30" ht="15" customHeight="1">
      <c r="B115" s="152"/>
      <c r="C115" t="s">
        <v>350</v>
      </c>
      <c r="D115" s="145" t="s">
        <v>259</v>
      </c>
      <c r="E115" s="175">
        <f>Database!E111*(0.15+(0.28*(Indices!$E$96/Indices!$AV$15))+(0.25*(Indices!$E$97/Indices!$AV$16))+(0.07*(Indices!$E$98/Indices!$AV$17))+(0.03*(Indices!$E$99/Indices!$AV$18))+(0.07*(Indices!$E$100/Indices!$AV$19))+(0.15*(Indices!$E$101/Indices!$AV$20)))</f>
        <v>8.320619005709302</v>
      </c>
      <c r="F115" s="175">
        <f>Database!F111*(0.15+(0.28*(Indices!$E$96/Indices!$BD$15))+(0.25*(Indices!$E$97/Indices!$BD$16))+(0.07*(Indices!$E$98/Indices!$BD$17))+(0.03*(Indices!$E$99/Indices!$BD$18))+(0.07*(Indices!$E$100/Indices!$BD$19))+(0.15*(Indices!$E$101/Indices!$BD$20)))</f>
        <v>0</v>
      </c>
      <c r="G115" s="175">
        <f>Database!G111*(0.15+(0.28*(Indices!$E$96/Indices!$AV$15))+(0.25*(Indices!$E$97/Indices!$AV$16))+(0.07*(Indices!$E$98/Indices!$AV$17))+(0.03*(Indices!$E$99/Indices!$AV$18))+(0.07*(Indices!$E$100/Indices!$AV$19))+(0.15*(Indices!$E$101/Indices!$AV$20)))</f>
        <v>8.50838854470459</v>
      </c>
      <c r="H115" s="175">
        <f>Database!H111*(0.15+(0.28*(Indices!$E$96/Indices!$BA$15))+(0.25*(Indices!$E$97/Indices!$BA$16))+(0.07*(Indices!$E$98/Indices!$BA$17))+(0.03*(Indices!$E$99/Indices!$BA$18))+(0.07*(Indices!$E$100/Indices!$BA$19))+(0.15*(Indices!$E$101/Indices!$BA$20)))</f>
        <v>6.208935745342911</v>
      </c>
      <c r="I115" s="175">
        <f>Database!I111*(0.15+(0.28*(Indices!$E$96/Indices!$BD$15))+(0.25*(Indices!$E$97/Indices!$BD$16))+(0.07*(Indices!$E$98/Indices!$BD$17))+(0.03*(Indices!$E$99/Indices!$BD$18))+(0.07*(Indices!$E$100/Indices!$BD$19))+(0.15*(Indices!$E$101/Indices!$BD$20)))</f>
        <v>5.50585341591515</v>
      </c>
      <c r="J115" s="175">
        <f>Database!J111*(0.15+(0.28*(Indices!$E$96/Indices!$AV$15))+(0.25*(Indices!$E$97/Indices!$AV$16))+(0.07*(Indices!$E$98/Indices!$AV$17))+(0.03*(Indices!$E$99/Indices!$AV$18))+(0.07*(Indices!$E$100/Indices!$AV$19))+(0.15*(Indices!$E$101/Indices!$AV$20)))</f>
        <v>7.696437065313585</v>
      </c>
      <c r="K115" s="175">
        <f>Database!K111*(0.15+(0.28*(Indices!$E$96/Indices!$AS$15))+(0.25*(Indices!$E$97/Indices!$AS$16))+(0.07*(Indices!$E$98/Indices!$AS$17))+(0.03*(Indices!$E$99/Indices!$AS$18))+(0.07*(Indices!$E$100/Indices!$AS$19))+(0.15*(Indices!$E$101/Indices!$AS$20)))</f>
        <v>0</v>
      </c>
      <c r="L115" s="175">
        <f>Database!L111*(0.15+(0.28*(Indices!$E$96/Indices!$E$15))+(0.25*(Indices!$E$97/Indices!$E$16))+(0.07*(Indices!$E$98/Indices!$E$17))+(0.03*(Indices!$E$99/Indices!$E$18))+(0.07*(Indices!$E$100/Indices!$E$19))+(0.15*(Indices!$E$101/Indices!$E$20)))</f>
        <v>0</v>
      </c>
      <c r="M115" s="175">
        <f>Database!M111*(0.15+(0.28*(Indices!$E$96/Indices!$AS$15))+(0.25*(Indices!$E$97/Indices!$AS$16))+(0.07*(Indices!$E$98/Indices!$AS$17))+(0.03*(Indices!$E$99/Indices!$AS$18))+(0.07*(Indices!$E$100/Indices!$AS$19))+(0.15*(Indices!$E$101/Indices!$AS$20)))</f>
        <v>0</v>
      </c>
      <c r="N115" s="175">
        <f>Database!N111*(0.15+(0.28*(Indices!$E$96/Indices!$X$15))+(0.25*(Indices!$E$97/Indices!$X$16))+(0.07*(Indices!$E$98/Indices!$X$17))+(0.03*(Indices!$E$99/Indices!$X$18))+(0.07*(Indices!$E$100/Indices!$X$19))+(0.15*(Indices!$E$101/Indices!$X$20)))</f>
        <v>0</v>
      </c>
      <c r="O115" s="175">
        <f>Database!O111*(0.15+(0.28*(Indices!$E$96/Indices!$AE$15))+(0.25*(Indices!$E$97/Indices!$AE$16))+(0.07*(Indices!$E$98/Indices!$AE$17))+(0.03*(Indices!$E$99/Indices!$AE$18))+(0.07*(Indices!$E$100/Indices!$AE$19))+(0.15*(Indices!$E$101/Indices!$AE$20)))</f>
        <v>0</v>
      </c>
      <c r="P115" s="175">
        <f>Database!P111*(0.15+(0.28*(Indices!$E$96/Indices!$X$15))+(0.25*(Indices!$E$97/Indices!$X$16))+(0.07*(Indices!$E$98/Indices!$X$17))+(0.03*(Indices!$E$99/Indices!$X$18))+(0.07*(Indices!$E$100/Indices!$X$19))+(0.15*(Indices!$E$101/Indices!$X$20)))</f>
        <v>0</v>
      </c>
      <c r="Q115" s="175">
        <f>Database!Q111*(0.15+(0.28*(Indices!$E$96/Indices!$AM$15))+(0.25*(Indices!$E$97/Indices!$AM$16))+(0.07*(Indices!$E$98/Indices!$AM$17))+(0.03*(Indices!$E$99/Indices!$AM$18))+(0.07*(Indices!$E$100/Indices!$AM$19))+(0.15*(Indices!$E$101/Indices!$AM$20)))</f>
        <v>0</v>
      </c>
      <c r="R115" s="175">
        <f>Database!R111*(0.15+(0.28*(Indices!$E$96/Indices!$AK$15))+(0.25*(Indices!$E$97/Indices!$AK$16))+(0.07*(Indices!$E$98/Indices!$AK$17))+(0.03*(Indices!$E$99/Indices!$AK$18))+(0.07*(Indices!$E$100/Indices!$AK$19))+(0.15*(Indices!$E$101/Indices!$AK$20)))</f>
        <v>0</v>
      </c>
      <c r="S115" s="175">
        <f>Database!S111*(0.15+(0.28*(Indices!$E$96/Indices!$AK$15))+(0.25*(Indices!$E$97/Indices!$AK$16))+(0.07*(Indices!$E$98/Indices!$AK$17))+(0.03*(Indices!$E$99/Indices!$AK$18))+(0.07*(Indices!$E$100/Indices!$AK$19))+(0.15*(Indices!$E$101/Indices!$AK$20)))</f>
        <v>0</v>
      </c>
      <c r="T115" s="175">
        <f>Database!T111*(0.15+(0.28*(Indices!$E$96/Indices!$AK$15))+(0.25*(Indices!$E$97/Indices!$AK$16))+(0.07*(Indices!$E$98/Indices!$AK$17))+(0.03*(Indices!$E$99/Indices!$AK$18))+(0.07*(Indices!$E$100/Indices!$AK$19))+(0.15*(Indices!$E$101/Indices!$AK$20)))</f>
        <v>0</v>
      </c>
      <c r="U115" s="175">
        <f>Database!U111*(0.15+(0.28*(Indices!$E$96/Indices!$AJ$15))+(0.25*(Indices!$E$97/Indices!$AJ$16))+(0.07*(Indices!$E$98/Indices!$AJ$17))+(0.03*(Indices!$E$99/Indices!$AJ$18))+(0.07*(Indices!$E$100/Indices!$AJ$19))+(0.15*(Indices!$E$101/Indices!$AJ$20)))</f>
        <v>0</v>
      </c>
      <c r="V115" s="175">
        <f>Database!V111*(0.15+(0.28*(Indices!$E$96/Indices!$X$15))+(0.25*(Indices!$E$97/Indices!$X$16))+(0.07*(Indices!$E$98/Indices!$X$17))+(0.03*(Indices!$E$99/Indices!$X$18))+(0.07*(Indices!$E$100/Indices!$X$19))+(0.15*(Indices!$E$101/Indices!$X$20)))</f>
        <v>0</v>
      </c>
      <c r="W115" s="175">
        <f>Database!W111*(0.15+(0.28*(Indices!$E$96/Indices!$X$15))+(0.25*(Indices!$E$97/Indices!$X$16))+(0.07*(Indices!$E$98/Indices!$X$17))+(0.03*(Indices!$E$99/Indices!$X$18))+(0.07*(Indices!$E$100/Indices!$X$19))+(0.15*(Indices!$E$101/Indices!$X$20)))</f>
        <v>1.7105752479741483</v>
      </c>
      <c r="X115" s="175">
        <f>Database!X111*(0.15+(0.28*(Indices!$E$96/Indices!$AS$15))+(0.25*(Indices!$E$97/Indices!$AS$16))+(0.07*(Indices!$E$98/Indices!$AS$17))+(0.03*(Indices!$E$99/Indices!$AS$18))+(0.07*(Indices!$E$100/Indices!$AS$19))+(0.15*(Indices!$E$101/Indices!$AS$20)))</f>
        <v>1.1824523783165752</v>
      </c>
      <c r="Y115" s="175">
        <v>0</v>
      </c>
      <c r="Z115" s="175">
        <f>Database!Z111*(0.15+(0.28*(Indices!$E$96/Indices!$CA$7))+(0.25*(Indices!$E$97/Indices!$CA$8))+(0.07*(Indices!$E$98/Indices!$CA$9))+(0.03*(Indices!$E$99/Indices!$CA$10))+(0.07*(Indices!$E$100/Indices!$CA$11))+(0.15*(Indices!$E$101/Indices!$CA$12)))</f>
        <v>0</v>
      </c>
      <c r="AA115" s="175">
        <f>Database!AA111*(0.15+(0.28*(Indices!$E$96/Indices!$CK$7))+(0.25*(Indices!$E$97/Indices!$CK$8))+(0.07*(Indices!$E$98/Indices!$CK$9))+(0.03*(Indices!$E$99/Indices!$CK$10))+(0.07*(Indices!$E$100/Indices!$CK$11))+(0.15*(Indices!$E$101/Indices!$CK$12)))</f>
        <v>0</v>
      </c>
      <c r="AB115" s="175">
        <v>0</v>
      </c>
      <c r="AC115" s="175">
        <v>0</v>
      </c>
      <c r="AD115" s="175">
        <f>Database!AD111*(0.15+(0.28*(Indices!$E$96/Indices!$AV$15))+(0.25*(Indices!$E$97/Indices!$AV$16))+(0.07*(Indices!$E$98/Indices!$AV$17))+(0.03*(Indices!$E$99/Indices!$AV$18))+(0.07*(Indices!$E$100/Indices!$AV$19))+(0.15*(Indices!$E$101/Indices!$AV$20)))</f>
        <v>0</v>
      </c>
    </row>
    <row r="116" spans="2:30" s="450" customFormat="1" ht="15" customHeight="1">
      <c r="B116" s="451"/>
      <c r="C116" s="452" t="s">
        <v>351</v>
      </c>
      <c r="D116" s="453" t="s">
        <v>259</v>
      </c>
      <c r="E116" s="454">
        <f>Database!E112*(0.15+(0.15*(Indices!$E$96/Indices!$AV$15))+(0.23*(Indices!$E$97/Indices!$AV$16))+(0.11*(Indices!$E$98/Indices!$AV$17))+(0.16*(Indices!$E$99/Indices!$AV$18))+(0.07*(Indices!$E$100/Indices!$AV$19))+(0.2*(Indices!$E$101/Indices!$AV$20)))</f>
        <v>3.8442108980382854</v>
      </c>
      <c r="F116" s="454">
        <f>Database!F112*(0.15+(0.28*(Indices!$E$96/Indices!$BD$15))+(0.25*(Indices!$E$97/Indices!$BD$16))+(0.07*(Indices!$E$98/Indices!$BD$17))+(0.03*(Indices!$E$99/Indices!$BD$18))+(0.07*(Indices!$E$100/Indices!$BD$19))+(0.15*(Indices!$E$101/Indices!$BD$20)))</f>
        <v>0</v>
      </c>
      <c r="G116" s="454">
        <f>Database!G112*(0.15+(0.28*(Indices!$E$96/Indices!$AV$15))+(0.25*(Indices!$E$97/Indices!$AV$16))+(0.07*(Indices!$E$98/Indices!$AV$17))+(0.03*(Indices!$E$99/Indices!$AV$18))+(0.07*(Indices!$E$100/Indices!$AV$19))+(0.15*(Indices!$E$101/Indices!$AV$20)))</f>
        <v>3.414977181496326</v>
      </c>
      <c r="H116" s="454">
        <f>Database!H112*(0.15+(0.28*(Indices!$E$96/Indices!$BA$15))+(0.25*(Indices!$E$97/Indices!$BA$16))+(0.07*(Indices!$E$98/Indices!$BA$17))+(0.03*(Indices!$E$99/Indices!$BA$18))+(0.07*(Indices!$E$100/Indices!$BA$19))+(0.15*(Indices!$E$101/Indices!$BA$20)))</f>
        <v>2.8044077808890844</v>
      </c>
      <c r="I116" s="175">
        <f>Database!I112*(0.15+(0.28*(Indices!$E$96/Indices!$BD$15))+(0.25*(Indices!$E$97/Indices!$BD$16))+(0.07*(Indices!$E$98/Indices!$BD$17))+(0.03*(Indices!$E$99/Indices!$BD$18))+(0.07*(Indices!$E$100/Indices!$BD$19))+(0.15*(Indices!$E$101/Indices!$BD$20)))</f>
        <v>0.9163925187501654</v>
      </c>
      <c r="J116" s="454">
        <f>Database!J112*(0.15+(0.28*(Indices!$E$96/Indices!$AV$15))+(0.25*(Indices!$E$97/Indices!$AV$16))+(0.07*(Indices!$E$98/Indices!$AV$17))+(0.03*(Indices!$E$99/Indices!$AV$18))+(0.07*(Indices!$E$100/Indices!$AV$19))+(0.15*(Indices!$E$101/Indices!$AV$20)))</f>
        <v>0.8537442953740815</v>
      </c>
      <c r="K116" s="454"/>
      <c r="L116" s="454"/>
      <c r="M116" s="454"/>
      <c r="N116" s="454"/>
      <c r="O116" s="454"/>
      <c r="P116" s="454"/>
      <c r="Q116" s="454"/>
      <c r="R116" s="454"/>
      <c r="S116" s="454"/>
      <c r="T116" s="454"/>
      <c r="U116" s="454"/>
      <c r="V116" s="454"/>
      <c r="W116" s="454"/>
      <c r="X116" s="454"/>
      <c r="Y116" s="454"/>
      <c r="Z116" s="454">
        <f>Database!Z118*(0.15+(0.28*(Indices!$E$96/Indices!$CA$7))+(0.25*(Indices!$E$97/Indices!$CA$8))+(0.07*(Indices!$E$98/Indices!$CA$9))+(0.03*(Indices!$E$99/Indices!$CA$10))+(0.07*(Indices!$E$100/Indices!$CA$11))+(0.15*(Indices!$E$101/Indices!$CA$12)))*2</f>
        <v>22.59977401002331</v>
      </c>
      <c r="AA116" s="454">
        <v>0</v>
      </c>
      <c r="AB116" s="454">
        <v>0</v>
      </c>
      <c r="AC116" s="454">
        <v>0</v>
      </c>
      <c r="AD116" s="454">
        <v>0</v>
      </c>
    </row>
    <row r="117" spans="2:30" ht="15" customHeight="1">
      <c r="B117" s="152"/>
      <c r="C117" t="s">
        <v>352</v>
      </c>
      <c r="D117" s="145" t="s">
        <v>259</v>
      </c>
      <c r="E117" s="175">
        <f>Database!E113*(0.15+(0.28*(Indices!$E$96/Indices!$AV$15))+(0.25*(Indices!$E$97/Indices!$AV$16))+(0.07*(Indices!$E$98/Indices!$AV$17))+(0.03*(Indices!$E$99/Indices!$AV$18))+(0.07*(Indices!$E$100/Indices!$AV$19))+(0.15*(Indices!$E$101/Indices!$AV$20)))</f>
        <v>3.9028310645672293</v>
      </c>
      <c r="F117" s="175">
        <f>Database!F113*(0.15+(0.28*(Indices!$E$96/Indices!$BD$15))+(0.25*(Indices!$E$97/Indices!$BD$16))+(0.07*(Indices!$E$98/Indices!$BD$17))+(0.03*(Indices!$E$99/Indices!$BD$18))+(0.07*(Indices!$E$100/Indices!$BD$19))+(0.15*(Indices!$E$101/Indices!$BD$20)))</f>
        <v>0</v>
      </c>
      <c r="G117" s="175">
        <f>Database!G113*(0.15+(0.28*(Indices!$E$96/Indices!$AV$15))+(0.25*(Indices!$E$97/Indices!$AV$16))+(0.07*(Indices!$E$98/Indices!$AV$17))+(0.03*(Indices!$E$99/Indices!$AV$18))+(0.07*(Indices!$E$100/Indices!$AV$19))+(0.15*(Indices!$E$101/Indices!$AV$20)))</f>
        <v>2.0800869939435658</v>
      </c>
      <c r="H117" s="175">
        <f>Database!H113*(0.15+(0.28*(Indices!$E$96/Indices!$BA$15))+(0.25*(Indices!$E$97/Indices!$BA$16))+(0.07*(Indices!$E$98/Indices!$BA$17))+(0.03*(Indices!$E$99/Indices!$BA$18))+(0.07*(Indices!$E$100/Indices!$BA$19))+(0.15*(Indices!$E$101/Indices!$BA$20)))</f>
        <v>2.8044077808890844</v>
      </c>
      <c r="I117" s="175">
        <f>Database!I113*(0.15+(0.28*(Indices!$E$96/Indices!$BD$15))+(0.25*(Indices!$E$97/Indices!$BD$16))+(0.07*(Indices!$E$98/Indices!$BD$17))+(0.03*(Indices!$E$99/Indices!$BD$18))+(0.07*(Indices!$E$100/Indices!$BD$19))+(0.15*(Indices!$E$101/Indices!$BD$20)))</f>
        <v>0.9163925187501654</v>
      </c>
      <c r="J117" s="454">
        <f>Database!J113*(0.15+(0.28*(Indices!$E$96/Indices!$AV$15))+(0.25*(Indices!$E$97/Indices!$AV$16))+(0.07*(Indices!$E$98/Indices!$AV$17))+(0.03*(Indices!$E$99/Indices!$AV$18))+(0.07*(Indices!$E$100/Indices!$AV$19))+(0.15*(Indices!$E$101/Indices!$AV$20)))</f>
        <v>0.7724353148622641</v>
      </c>
      <c r="K117" s="454"/>
      <c r="L117" s="454"/>
      <c r="M117" s="454"/>
      <c r="N117" s="454"/>
      <c r="O117" s="454"/>
      <c r="P117" s="454"/>
      <c r="Q117" s="454"/>
      <c r="R117" s="454"/>
      <c r="S117" s="454"/>
      <c r="T117" s="454"/>
      <c r="U117" s="454"/>
      <c r="V117" s="454"/>
      <c r="W117" s="454"/>
      <c r="X117" s="454"/>
      <c r="Y117" s="454"/>
      <c r="Z117" s="454">
        <f>Database!Z119*(0.15+(0.28*(Indices!$E$96/Indices!$CA$7))+(0.25*(Indices!$E$97/Indices!$CA$8))+(0.07*(Indices!$E$98/Indices!$CA$9))+(0.03*(Indices!$E$99/Indices!$CA$10))+(0.07*(Indices!$E$100/Indices!$CA$11))+(0.15*(Indices!$E$101/Indices!$CA$12)))*2</f>
        <v>21.459504188177636</v>
      </c>
      <c r="AA117" s="454">
        <v>0</v>
      </c>
      <c r="AB117" s="454">
        <v>0</v>
      </c>
      <c r="AC117" s="454">
        <v>0</v>
      </c>
      <c r="AD117" s="454">
        <v>0</v>
      </c>
    </row>
    <row r="118" spans="2:30" ht="15" customHeight="1">
      <c r="B118" s="152"/>
      <c r="C118" t="s">
        <v>353</v>
      </c>
      <c r="D118" s="145"/>
      <c r="E118" s="260">
        <f>Database!E114</f>
        <v>4.37</v>
      </c>
      <c r="F118" s="260">
        <f>Database!F114</f>
        <v>0</v>
      </c>
      <c r="G118" s="260">
        <f>Database!G114</f>
        <v>4.06</v>
      </c>
      <c r="H118" s="260">
        <f>Database!H114</f>
        <v>6.44</v>
      </c>
      <c r="I118" s="260">
        <f>Database!I114</f>
        <v>0</v>
      </c>
      <c r="J118" s="260">
        <f>Database!J114</f>
        <v>0</v>
      </c>
      <c r="K118" s="260">
        <f>Database!K114</f>
        <v>0</v>
      </c>
      <c r="L118" s="260">
        <f>Database!L114</f>
        <v>0</v>
      </c>
      <c r="M118" s="260">
        <f>Database!M114</f>
        <v>0</v>
      </c>
      <c r="N118" s="260">
        <f>Database!N114</f>
        <v>0</v>
      </c>
      <c r="O118" s="260">
        <f>Database!O114</f>
        <v>0</v>
      </c>
      <c r="P118" s="260">
        <f>Database!P114</f>
        <v>0</v>
      </c>
      <c r="Q118" s="260">
        <f>Database!Q114</f>
        <v>0</v>
      </c>
      <c r="R118" s="260">
        <f>Database!R114</f>
        <v>0</v>
      </c>
      <c r="S118" s="260">
        <f>Database!S114</f>
        <v>0</v>
      </c>
      <c r="T118" s="260">
        <f>Database!T114</f>
        <v>0</v>
      </c>
      <c r="U118" s="260">
        <f>Database!U114</f>
        <v>0</v>
      </c>
      <c r="V118" s="260">
        <f>Database!V114</f>
        <v>0</v>
      </c>
      <c r="W118" s="260">
        <f>Database!W114</f>
        <v>0</v>
      </c>
      <c r="X118" s="260">
        <f>Database!X114</f>
        <v>0</v>
      </c>
      <c r="Y118" s="260">
        <f>Database!Y114</f>
        <v>0</v>
      </c>
      <c r="Z118" s="260">
        <f>Database!Z114</f>
        <v>0</v>
      </c>
      <c r="AA118" s="260">
        <f>Database!AA114</f>
        <v>0</v>
      </c>
      <c r="AB118" s="260">
        <f>Database!AB114</f>
        <v>0</v>
      </c>
      <c r="AC118" s="260">
        <f>Database!AC114</f>
        <v>0</v>
      </c>
      <c r="AD118" s="260">
        <f>Database!AD114</f>
        <v>0</v>
      </c>
    </row>
    <row r="119" spans="2:30" ht="15" customHeight="1">
      <c r="B119" s="152"/>
      <c r="C119" t="s">
        <v>354</v>
      </c>
      <c r="D119" s="145" t="s">
        <v>259</v>
      </c>
      <c r="E119" s="260">
        <f>Database!E115</f>
        <v>0.1</v>
      </c>
      <c r="F119" s="260">
        <f>Database!F115</f>
        <v>0</v>
      </c>
      <c r="G119" s="260">
        <f>Database!G115</f>
        <v>0.16</v>
      </c>
      <c r="H119" s="260">
        <f>Database!H115</f>
        <v>0.13</v>
      </c>
      <c r="I119" s="260">
        <f>Database!I115</f>
        <v>0.1799</v>
      </c>
      <c r="J119" s="260">
        <f>Database!J115</f>
        <v>0.27</v>
      </c>
      <c r="K119" s="260">
        <f>Database!K115</f>
        <v>0.17</v>
      </c>
      <c r="L119" s="260">
        <f>Database!L115</f>
        <v>0</v>
      </c>
      <c r="M119" s="260">
        <f>Database!M115</f>
        <v>0.21</v>
      </c>
      <c r="N119" s="260">
        <f>Database!N115</f>
        <v>0.09</v>
      </c>
      <c r="O119" s="260">
        <f>Database!O115</f>
        <v>0.12</v>
      </c>
      <c r="P119" s="260">
        <f>Database!P115</f>
        <v>0</v>
      </c>
      <c r="Q119" s="260">
        <f>Database!Q115</f>
        <v>0</v>
      </c>
      <c r="R119" s="260">
        <f>Database!R115</f>
        <v>0</v>
      </c>
      <c r="S119" s="260">
        <f>Database!S115</f>
        <v>0</v>
      </c>
      <c r="T119" s="260">
        <f>Database!T115</f>
        <v>0.12</v>
      </c>
      <c r="U119" s="260">
        <f>Database!U115</f>
        <v>0.57</v>
      </c>
      <c r="V119" s="260">
        <f>Database!V115</f>
        <v>0</v>
      </c>
      <c r="W119" s="260">
        <f>Database!W115</f>
        <v>0</v>
      </c>
      <c r="X119" s="260">
        <f>Database!X115</f>
        <v>0</v>
      </c>
      <c r="Y119" s="260">
        <f>Database!Y115</f>
        <v>0</v>
      </c>
      <c r="Z119" s="260">
        <f>Database!Z115</f>
        <v>0.42</v>
      </c>
      <c r="AA119" s="260">
        <f>Database!AA115</f>
        <v>0</v>
      </c>
      <c r="AB119" s="260">
        <f>Database!AB115</f>
        <v>0</v>
      </c>
      <c r="AC119" s="260">
        <f>Database!AC115</f>
        <v>0</v>
      </c>
      <c r="AD119" s="260">
        <f>Database!AD115</f>
        <v>0</v>
      </c>
    </row>
    <row r="120" spans="2:30" ht="15" customHeight="1" outlineLevel="1">
      <c r="B120" s="152"/>
      <c r="C120" t="s">
        <v>355</v>
      </c>
      <c r="D120" s="145" t="s">
        <v>259</v>
      </c>
      <c r="E120" s="175">
        <f>Database!E116*(0.15+(0.28*(Indices!$E$96/Indices!$AV$15))+(0.25*(Indices!$E$97/Indices!$AV$16))+(0.07*(Indices!$E$98/Indices!$AV$17))+(0.03*(Indices!$E$99/Indices!$AV$18))+(0.07*(Indices!$E$100/Indices!$AV$19))+(0.15*(Indices!$E$101/Indices!$AV$20)))</f>
        <v>0.1761694577756041</v>
      </c>
      <c r="F120" s="175">
        <f>Database!F116*(0.15+(0.28*(Indices!$E$96/Indices!$AV$15))+(0.25*(Indices!$E$97/Indices!$AV$16))+(0.07*(Indices!$E$98/Indices!$AV$17))+(0.03*(Indices!$E$99/Indices!$AV$18))+(0.07*(Indices!$E$100/Indices!$AV$19))+(0.15*(Indices!$E$101/Indices!$AV$20)))</f>
        <v>0</v>
      </c>
      <c r="G120" s="175">
        <f>Database!G116*(0.15+(0.28*(Indices!$E$96/Indices!$AV$15))+(0.25*(Indices!$E$97/Indices!$AV$16))+(0.07*(Indices!$E$98/Indices!$AV$17))+(0.03*(Indices!$E$99/Indices!$AV$18))+(0.07*(Indices!$E$100/Indices!$AV$19))+(0.15*(Indices!$E$101/Indices!$AV$20)))</f>
        <v>0.4743023863189341</v>
      </c>
      <c r="H120" s="175">
        <f>Database!H116*(0.15+(0.28*(Indices!$E$96/Indices!$AV$15))+(0.25*(Indices!$E$97/Indices!$AV$16))+(0.07*(Indices!$E$98/Indices!$AV$17))+(0.03*(Indices!$E$99/Indices!$AV$18))+(0.07*(Indices!$E$100/Indices!$AV$19))+(0.15*(Indices!$E$101/Indices!$AV$20)))</f>
        <v>0.7317808246063556</v>
      </c>
      <c r="I120" s="175">
        <f>Database!I116*(0.15+(0.28*(Indices!$E$96/Indices!$BD$15))+(0.25*(Indices!$E$97/Indices!$BD$16))+(0.07*(Indices!$E$98/Indices!$BD$17))+(0.03*(Indices!$E$99/Indices!$BD$18))+(0.07*(Indices!$E$100/Indices!$BD$19))+(0.15*(Indices!$E$101/Indices!$BD$20)))</f>
        <v>0.5345495677139538</v>
      </c>
      <c r="J120" s="175">
        <f>Database!J116*(0.15+(0.28*(Indices!$E$96/Indices!$AV$15))+(0.25*(Indices!$E$97/Indices!$AV$16))+(0.07*(Indices!$E$98/Indices!$AV$17))+(0.03*(Indices!$E$99/Indices!$AV$18))+(0.07*(Indices!$E$100/Indices!$AV$19))+(0.15*(Indices!$E$101/Indices!$AV$20)))</f>
        <v>0.42009639931105597</v>
      </c>
      <c r="K120" s="175">
        <f>Database!K116*(0.15+(0.28*(Indices!$E$96/Indices!$AV$15))+(0.25*(Indices!$E$97/Indices!$AV$16))+(0.07*(Indices!$E$98/Indices!$AV$17))+(0.03*(Indices!$E$99/Indices!$AV$18))+(0.07*(Indices!$E$100/Indices!$AV$19))+(0.15*(Indices!$E$101/Indices!$AV$20)))</f>
        <v>0</v>
      </c>
      <c r="L120" s="175">
        <f>Database!L116*(0.15+(0.28*(Indices!$E$96/Indices!$AV$15))+(0.25*(Indices!$E$97/Indices!$AV$16))+(0.07*(Indices!$E$98/Indices!$AV$17))+(0.03*(Indices!$E$99/Indices!$AV$18))+(0.07*(Indices!$E$100/Indices!$AV$19))+(0.15*(Indices!$E$101/Indices!$AV$20)))</f>
        <v>0</v>
      </c>
      <c r="M120" s="175">
        <f>Database!M116*(0.15+(0.28*(Indices!$E$96/Indices!$AV$15))+(0.25*(Indices!$E$97/Indices!$AV$16))+(0.07*(Indices!$E$98/Indices!$AV$17))+(0.03*(Indices!$E$99/Indices!$AV$18))+(0.07*(Indices!$E$100/Indices!$AV$19))+(0.15*(Indices!$E$101/Indices!$AV$20)))</f>
        <v>0.4336478960630255</v>
      </c>
      <c r="N120" s="175">
        <f>Database!N116*(0.15+(0.28*(Indices!$E$96/Indices!$AV$15))+(0.25*(Indices!$E$97/Indices!$AV$16))+(0.07*(Indices!$E$98/Indices!$AV$17))+(0.03*(Indices!$E$99/Indices!$AV$18))+(0.07*(Indices!$E$100/Indices!$AV$19))+(0.15*(Indices!$E$101/Indices!$AV$20)))</f>
        <v>0.7724353148622641</v>
      </c>
      <c r="O120" s="175">
        <f>Database!O116*(0.15+(0.28*(Indices!$E$96/Indices!$AV$15))+(0.25*(Indices!$E$97/Indices!$AV$16))+(0.07*(Indices!$E$98/Indices!$AV$17))+(0.03*(Indices!$E$99/Indices!$AV$18))+(0.07*(Indices!$E$100/Indices!$AV$19))+(0.15*(Indices!$E$101/Indices!$AV$20)))</f>
        <v>0.7724353148622641</v>
      </c>
      <c r="P120" s="175">
        <f>Database!P116*(0.15+(0.28*(Indices!$E$96/Indices!$AV$15))+(0.25*(Indices!$E$97/Indices!$AV$16))+(0.07*(Indices!$E$98/Indices!$AV$17))+(0.03*(Indices!$E$99/Indices!$AV$18))+(0.07*(Indices!$E$100/Indices!$AV$19))+(0.15*(Indices!$E$101/Indices!$AV$20)))</f>
        <v>0</v>
      </c>
      <c r="Q120" s="175">
        <f>Database!Q116*(0.15+(0.28*(Indices!$E$96/Indices!$AV$15))+(0.25*(Indices!$E$97/Indices!$AV$16))+(0.07*(Indices!$E$98/Indices!$AV$17))+(0.03*(Indices!$E$99/Indices!$AV$18))+(0.07*(Indices!$E$100/Indices!$AV$19))+(0.15*(Indices!$E$101/Indices!$AV$20)))</f>
        <v>0</v>
      </c>
      <c r="R120" s="175">
        <f>Database!R116*(0.15+(0.28*(Indices!$E$96/Indices!$AV$15))+(0.25*(Indices!$E$97/Indices!$AV$16))+(0.07*(Indices!$E$98/Indices!$AV$17))+(0.03*(Indices!$E$99/Indices!$AV$18))+(0.07*(Indices!$E$100/Indices!$AV$19))+(0.15*(Indices!$E$101/Indices!$AV$20)))</f>
        <v>0</v>
      </c>
      <c r="S120" s="175">
        <f>Database!S116*(0.15+(0.28*(Indices!$E$96/Indices!$AV$15))+(0.25*(Indices!$E$97/Indices!$AV$16))+(0.07*(Indices!$E$98/Indices!$AV$17))+(0.03*(Indices!$E$99/Indices!$AV$18))+(0.07*(Indices!$E$100/Indices!$AV$19))+(0.15*(Indices!$E$101/Indices!$AV$20)))</f>
        <v>0</v>
      </c>
      <c r="T120" s="175">
        <f>Database!T116*(0.15+(0.28*(Indices!$E$96/Indices!$AV$15))+(0.25*(Indices!$E$97/Indices!$AV$16))+(0.07*(Indices!$E$98/Indices!$AV$17))+(0.03*(Indices!$E$99/Indices!$AV$18))+(0.07*(Indices!$E$100/Indices!$AV$19))+(0.15*(Indices!$E$101/Indices!$AV$20)))</f>
        <v>0.7046778311024164</v>
      </c>
      <c r="U120" s="175">
        <f>Database!U116*(0.15+(0.28*(Indices!$E$96/Indices!$AV$15))+(0.25*(Indices!$E$97/Indices!$AV$16))+(0.07*(Indices!$E$98/Indices!$AV$17))+(0.03*(Indices!$E$99/Indices!$AV$18))+(0.07*(Indices!$E$100/Indices!$AV$19))+(0.15*(Indices!$E$101/Indices!$AV$20)))</f>
        <v>0.7588838181102947</v>
      </c>
      <c r="V120" s="175">
        <f>Database!V116*(0.15+(0.28*(Indices!$E$96/Indices!$AV$15))+(0.25*(Indices!$E$97/Indices!$AV$16))+(0.07*(Indices!$E$98/Indices!$AV$17))+(0.03*(Indices!$E$99/Indices!$AV$18))+(0.07*(Indices!$E$100/Indices!$AV$19))+(0.15*(Indices!$E$101/Indices!$AV$20)))</f>
        <v>0</v>
      </c>
      <c r="W120" s="175">
        <f>Database!W116*(0.15+(0.28*(Indices!$E$96/Indices!$AV$15))+(0.25*(Indices!$E$97/Indices!$AV$16))+(0.07*(Indices!$E$98/Indices!$AV$17))+(0.03*(Indices!$E$99/Indices!$AV$18))+(0.07*(Indices!$E$100/Indices!$AV$19))+(0.15*(Indices!$E$101/Indices!$AV$20)))</f>
        <v>0.3658904123031778</v>
      </c>
      <c r="X120" s="175">
        <f>Database!X116*(0.15+(0.28*(Indices!$E$96/Indices!$AV$15))+(0.25*(Indices!$E$97/Indices!$AV$16))+(0.07*(Indices!$E$98/Indices!$AV$17))+(0.03*(Indices!$E$99/Indices!$AV$18))+(0.07*(Indices!$E$100/Indices!$AV$19))+(0.15*(Indices!$E$101/Indices!$AV$20)))</f>
        <v>0.6911263343504469</v>
      </c>
      <c r="Y120" s="175">
        <f>Database!Y116*(0.15+(0.28*(Indices!$E$96/Indices!$AV$15))+(0.25*(Indices!$E$97/Indices!$AV$16))+(0.07*(Indices!$E$98/Indices!$AV$17))+(0.03*(Indices!$E$99/Indices!$AV$18))+(0.07*(Indices!$E$100/Indices!$AV$19))+(0.15*(Indices!$E$101/Indices!$AV$20)))</f>
        <v>0</v>
      </c>
      <c r="Z120" s="175">
        <f>Database!Z116*(0.15+(0.28*(Indices!$E$96/Indices!$AV$15))+(0.25*(Indices!$E$97/Indices!$AV$16))+(0.07*(Indices!$E$98/Indices!$AV$17))+(0.03*(Indices!$E$99/Indices!$AV$18))+(0.07*(Indices!$E$100/Indices!$AV$19))+(0.15*(Indices!$E$101/Indices!$AV$20)))</f>
        <v>0</v>
      </c>
      <c r="AA120" s="175">
        <f>Database!AA116*(0.15+(0.28*(Indices!$E$96/Indices!$AV$15))+(0.25*(Indices!$E$97/Indices!$AV$16))+(0.07*(Indices!$E$98/Indices!$AV$17))+(0.03*(Indices!$E$99/Indices!$AV$18))+(0.07*(Indices!$E$100/Indices!$AV$19))+(0.15*(Indices!$E$101/Indices!$AV$20)))</f>
        <v>0</v>
      </c>
      <c r="AB120" s="175">
        <f>Database!AB116*(0.15+(0.28*(Indices!$E$96/Indices!$AV$15))+(0.25*(Indices!$E$97/Indices!$AV$16))+(0.07*(Indices!$E$98/Indices!$AV$17))+(0.03*(Indices!$E$99/Indices!$AV$18))+(0.07*(Indices!$E$100/Indices!$AV$19))+(0.15*(Indices!$E$101/Indices!$AV$20)))</f>
        <v>0</v>
      </c>
      <c r="AC120" s="175">
        <f>Database!AC116*(0.15+(0.28*(Indices!$E$96/Indices!$AV$15))+(0.25*(Indices!$E$97/Indices!$AV$16))+(0.07*(Indices!$E$98/Indices!$AV$17))+(0.03*(Indices!$E$99/Indices!$AV$18))+(0.07*(Indices!$E$100/Indices!$AV$19))+(0.15*(Indices!$E$101/Indices!$AV$20)))</f>
        <v>0</v>
      </c>
      <c r="AD120" s="175">
        <f>Database!AD116*(0.15+(0.28*(Indices!$E$96/Indices!$AV$15))+(0.25*(Indices!$E$97/Indices!$AV$16))+(0.07*(Indices!$E$98/Indices!$AV$17))+(0.03*(Indices!$E$99/Indices!$AV$18))+(0.07*(Indices!$E$100/Indices!$AV$19))+(0.15*(Indices!$E$101/Indices!$AV$20)))</f>
        <v>0</v>
      </c>
    </row>
    <row r="121" spans="2:30" ht="15" customHeight="1" outlineLevel="1">
      <c r="B121" s="152"/>
      <c r="C121" t="s">
        <v>356</v>
      </c>
      <c r="D121" s="145" t="s">
        <v>259</v>
      </c>
      <c r="E121" s="260">
        <f>Database!E117</f>
        <v>0.18</v>
      </c>
      <c r="F121" s="260">
        <f>Database!F117</f>
        <v>0</v>
      </c>
      <c r="G121" s="260">
        <f>Database!G117</f>
        <v>0.07</v>
      </c>
      <c r="H121" s="260">
        <f>Database!H117</f>
        <v>0.11</v>
      </c>
      <c r="I121" s="260">
        <f>Database!I117</f>
        <v>0.04498</v>
      </c>
      <c r="J121" s="260">
        <f>Database!J117</f>
        <v>0.10216</v>
      </c>
      <c r="K121" s="260">
        <f>Database!K117</f>
        <v>0</v>
      </c>
      <c r="L121" s="260">
        <f>Database!L117</f>
        <v>0</v>
      </c>
      <c r="M121" s="260">
        <f>Database!M117</f>
        <v>0.14</v>
      </c>
      <c r="N121" s="260">
        <f>Database!N117</f>
        <v>0</v>
      </c>
      <c r="O121" s="260">
        <f>Database!O117</f>
        <v>0.15951</v>
      </c>
      <c r="P121" s="260">
        <f>Database!P117</f>
        <v>0</v>
      </c>
      <c r="Q121" s="260">
        <f>Database!Q117</f>
        <v>0</v>
      </c>
      <c r="R121" s="260">
        <f>Database!R117</f>
        <v>0</v>
      </c>
      <c r="S121" s="260">
        <f>Database!S117</f>
        <v>0</v>
      </c>
      <c r="T121" s="260">
        <f>Database!T117</f>
        <v>0.39</v>
      </c>
      <c r="U121" s="260">
        <f>Database!U117</f>
        <v>0.31</v>
      </c>
      <c r="V121" s="260">
        <f>Database!V117</f>
        <v>0</v>
      </c>
      <c r="W121" s="260">
        <f>Database!W117</f>
        <v>0.4</v>
      </c>
      <c r="X121" s="260">
        <f>Database!X117</f>
        <v>0.39</v>
      </c>
      <c r="Y121" s="260">
        <f>Database!Y117</f>
        <v>0</v>
      </c>
      <c r="Z121" s="260">
        <f>Database!Z117</f>
        <v>0.48</v>
      </c>
      <c r="AA121" s="260">
        <f>Database!AA117</f>
        <v>0.33</v>
      </c>
      <c r="AB121" s="260">
        <f>Database!AB117</f>
        <v>0.33</v>
      </c>
      <c r="AC121" s="260">
        <f>Database!AC117</f>
        <v>0</v>
      </c>
      <c r="AD121" s="260">
        <f>Database!AD117</f>
        <v>0</v>
      </c>
    </row>
    <row r="122" spans="2:64" ht="15" customHeight="1" outlineLevel="1">
      <c r="B122" s="152"/>
      <c r="C122" t="s">
        <v>357</v>
      </c>
      <c r="D122" s="145" t="s">
        <v>259</v>
      </c>
      <c r="E122" s="260">
        <f>Database!E118</f>
        <v>9.4</v>
      </c>
      <c r="F122" s="260">
        <f>Database!F118</f>
        <v>13.05</v>
      </c>
      <c r="G122" s="260">
        <f>Database!G118</f>
        <v>8.793930465999999</v>
      </c>
      <c r="H122" s="260">
        <f>Database!H118</f>
        <v>11.288666618</v>
      </c>
      <c r="I122" s="260">
        <f>Database!I118</f>
        <v>12.85305138</v>
      </c>
      <c r="J122" s="260">
        <f>Database!J118</f>
        <v>11.710431976</v>
      </c>
      <c r="K122" s="260">
        <f>Database!K118</f>
        <v>15.758286261999999</v>
      </c>
      <c r="L122" s="260">
        <f>Database!L118</f>
        <v>8.733478552</v>
      </c>
      <c r="M122" s="260">
        <f>Database!M118</f>
        <v>13.93378316</v>
      </c>
      <c r="N122" s="260">
        <f>Database!N118</f>
        <v>12.753303272</v>
      </c>
      <c r="O122" s="260">
        <f>Database!O118</f>
        <v>14.943130499999999</v>
      </c>
      <c r="P122" s="260">
        <f>Database!P118</f>
        <v>5.618754772</v>
      </c>
      <c r="Q122" s="260">
        <f>Database!Q118</f>
        <v>0</v>
      </c>
      <c r="R122" s="260">
        <f>Database!R118</f>
        <v>8.782368082</v>
      </c>
      <c r="S122" s="260">
        <f>Database!S118</f>
        <v>9.116624766000001</v>
      </c>
      <c r="T122" s="260">
        <f>Database!T118</f>
        <v>8.484684776</v>
      </c>
      <c r="U122" s="260">
        <f>Database!U118</f>
        <v>10.68301973</v>
      </c>
      <c r="V122" s="260">
        <f>Database!V118</f>
        <v>0</v>
      </c>
      <c r="W122" s="260">
        <f>Database!W118</f>
        <v>0.12</v>
      </c>
      <c r="X122" s="260">
        <f>Database!X118</f>
        <v>0.18</v>
      </c>
      <c r="Y122" s="260">
        <f>Database!Y118</f>
        <v>16.65</v>
      </c>
      <c r="Z122" s="260">
        <f>Database!Z118</f>
        <v>12.09</v>
      </c>
      <c r="AA122" s="260">
        <f>Database!AA118</f>
        <v>0</v>
      </c>
      <c r="AB122" s="260">
        <f>Database!AB118</f>
        <v>0</v>
      </c>
      <c r="AC122" s="260">
        <f>Database!AC118</f>
        <v>0</v>
      </c>
      <c r="AD122" s="260">
        <f>Database!AD118</f>
        <v>5.618754772</v>
      </c>
      <c r="AE122" s="260">
        <v>0</v>
      </c>
      <c r="AF122" s="260">
        <v>0</v>
      </c>
      <c r="AG122" s="260">
        <v>0</v>
      </c>
      <c r="AH122" s="260">
        <v>0</v>
      </c>
      <c r="AI122" s="260">
        <v>0</v>
      </c>
      <c r="AJ122" s="260">
        <v>0</v>
      </c>
      <c r="AK122" s="260">
        <v>0</v>
      </c>
      <c r="AL122" s="260">
        <v>0</v>
      </c>
      <c r="AM122" s="260">
        <v>0</v>
      </c>
      <c r="AN122" s="260">
        <v>0</v>
      </c>
      <c r="AO122" s="260">
        <v>0</v>
      </c>
      <c r="AP122" s="260">
        <v>0</v>
      </c>
      <c r="AQ122" s="260">
        <v>0</v>
      </c>
      <c r="AR122" s="260">
        <v>0</v>
      </c>
      <c r="AS122" s="260">
        <v>0</v>
      </c>
      <c r="AT122" s="260">
        <v>0</v>
      </c>
      <c r="AU122" s="260">
        <v>0</v>
      </c>
      <c r="AV122" s="260">
        <v>0</v>
      </c>
      <c r="AW122" s="260">
        <v>0</v>
      </c>
      <c r="AX122" s="260">
        <v>0</v>
      </c>
      <c r="AY122" s="260">
        <v>0</v>
      </c>
      <c r="AZ122" s="260">
        <v>0</v>
      </c>
      <c r="BA122" s="260">
        <v>0</v>
      </c>
      <c r="BB122" s="260">
        <v>0</v>
      </c>
      <c r="BC122" s="260">
        <v>0</v>
      </c>
      <c r="BD122" s="260">
        <v>0</v>
      </c>
      <c r="BE122" s="260">
        <v>0</v>
      </c>
      <c r="BF122" s="260">
        <v>0</v>
      </c>
      <c r="BG122" s="260">
        <v>0</v>
      </c>
      <c r="BH122" s="260">
        <v>0</v>
      </c>
      <c r="BI122" s="260">
        <v>0</v>
      </c>
      <c r="BJ122" s="260">
        <v>0</v>
      </c>
      <c r="BK122" s="260">
        <v>0</v>
      </c>
      <c r="BL122" s="260">
        <v>0</v>
      </c>
    </row>
    <row r="123" spans="1:30" s="174" customFormat="1" ht="15" outlineLevel="1">
      <c r="A123" s="171"/>
      <c r="B123" s="152"/>
      <c r="C123" t="s">
        <v>358</v>
      </c>
      <c r="D123" s="145" t="s">
        <v>259</v>
      </c>
      <c r="E123" s="260">
        <f>Database!E119</f>
        <v>9.75</v>
      </c>
      <c r="F123" s="260">
        <f>Database!F119</f>
        <v>6.73</v>
      </c>
      <c r="G123" s="260">
        <f>Database!G119</f>
        <v>5.77855966</v>
      </c>
      <c r="H123" s="260">
        <f>Database!H119</f>
        <v>10.96235412</v>
      </c>
      <c r="I123" s="260">
        <f>Database!I119</f>
        <v>12.962088186</v>
      </c>
      <c r="J123" s="260">
        <f>Database!J119</f>
        <v>5.185485828</v>
      </c>
      <c r="K123" s="260">
        <f>Database!K119</f>
        <v>6.977927604</v>
      </c>
      <c r="L123" s="260">
        <f>Database!L119</f>
        <v>4.2341360219999995</v>
      </c>
      <c r="M123" s="260">
        <f>Database!M119</f>
        <v>6.31886457</v>
      </c>
      <c r="N123" s="260">
        <f>Database!N119</f>
        <v>6.331126044</v>
      </c>
      <c r="O123" s="260">
        <f>Database!O119</f>
        <v>6.7945696359999985</v>
      </c>
      <c r="P123" s="260">
        <f>Database!P119</f>
        <v>4.345756698</v>
      </c>
      <c r="Q123" s="260">
        <f>Database!Q119</f>
        <v>0</v>
      </c>
      <c r="R123" s="260">
        <f>Database!R119</f>
        <v>6.343476516000001</v>
      </c>
      <c r="S123" s="260">
        <f>Database!S119</f>
        <v>10.240679594</v>
      </c>
      <c r="T123" s="260">
        <f>Database!T119</f>
        <v>6.12477484</v>
      </c>
      <c r="U123" s="260">
        <f>Database!U119</f>
        <v>8.321249944</v>
      </c>
      <c r="V123" s="260">
        <f>Database!V119</f>
        <v>0</v>
      </c>
      <c r="W123" s="260">
        <f>Database!W119</f>
        <v>9.876294162</v>
      </c>
      <c r="X123" s="260">
        <f>Database!X119</f>
        <v>15.143569816000001</v>
      </c>
      <c r="Y123" s="260">
        <f>Database!Y119</f>
        <v>14.52</v>
      </c>
      <c r="Z123" s="260">
        <f>Database!Z119</f>
        <v>11.48</v>
      </c>
      <c r="AA123" s="260">
        <f>Database!AA119</f>
        <v>13.26</v>
      </c>
      <c r="AB123" s="260">
        <f>Database!AB119</f>
        <v>13.26</v>
      </c>
      <c r="AC123" s="260">
        <f>Database!AC119</f>
        <v>0</v>
      </c>
      <c r="AD123" s="260">
        <f>Database!AD119</f>
        <v>4.345756698</v>
      </c>
    </row>
    <row r="124" spans="2:30" ht="15" customHeight="1" outlineLevel="1">
      <c r="B124" s="152"/>
      <c r="C124" t="s">
        <v>359</v>
      </c>
      <c r="D124" s="145" t="s">
        <v>259</v>
      </c>
      <c r="E124" s="260">
        <f>Database!E120</f>
        <v>3.08</v>
      </c>
      <c r="F124" s="260">
        <f>Database!F120</f>
        <v>2.93</v>
      </c>
      <c r="G124" s="260">
        <f>Database!G120</f>
        <v>2.7316901419999997</v>
      </c>
      <c r="H124" s="260">
        <f>Database!H120</f>
        <v>2.759335624</v>
      </c>
      <c r="I124" s="260">
        <f>Database!I120</f>
        <v>4.746155348</v>
      </c>
      <c r="J124" s="260">
        <f>Database!J120</f>
        <v>3.458301608</v>
      </c>
      <c r="K124" s="260">
        <f>Database!K120</f>
        <v>4.653717422</v>
      </c>
      <c r="L124" s="260">
        <f>Database!L120</f>
        <v>1.1054607980000002</v>
      </c>
      <c r="M124" s="260">
        <f>Database!M120</f>
        <v>3.3669812550000002</v>
      </c>
      <c r="N124" s="260">
        <f>Database!N120</f>
        <v>3.7862206400000002</v>
      </c>
      <c r="O124" s="260">
        <f>Database!O120</f>
        <v>3.62</v>
      </c>
      <c r="P124" s="260">
        <f>Database!P120</f>
        <v>2.107035106</v>
      </c>
      <c r="Q124" s="260">
        <f>Database!Q120</f>
        <v>0</v>
      </c>
      <c r="R124" s="260">
        <f>Database!R120</f>
        <v>2.2737949700000004</v>
      </c>
      <c r="S124" s="260">
        <f>Database!S120</f>
        <v>3.4602314560000007</v>
      </c>
      <c r="T124" s="260">
        <f>Database!T120</f>
        <v>2.195915636</v>
      </c>
      <c r="U124" s="260">
        <f>Database!U120</f>
        <v>3.548767386</v>
      </c>
      <c r="V124" s="260">
        <f>Database!V120</f>
        <v>0</v>
      </c>
      <c r="W124" s="260">
        <f>Database!W120</f>
        <v>6.786785926</v>
      </c>
      <c r="X124" s="260">
        <f>Database!X120</f>
        <v>6.705728322000001</v>
      </c>
      <c r="Y124" s="260">
        <f>Database!Y120</f>
        <v>4.34</v>
      </c>
      <c r="Z124" s="260">
        <f>Database!Z120</f>
        <v>5.02</v>
      </c>
      <c r="AA124" s="260">
        <f>Database!AA120</f>
        <v>7.56</v>
      </c>
      <c r="AB124" s="260">
        <f>Database!AB120</f>
        <v>7.56</v>
      </c>
      <c r="AC124" s="260">
        <f>Database!AC120</f>
        <v>0</v>
      </c>
      <c r="AD124" s="260">
        <f>Database!AD120</f>
        <v>2.107035106</v>
      </c>
    </row>
    <row r="125" spans="2:30" ht="15" customHeight="1" outlineLevel="1">
      <c r="B125" s="152"/>
      <c r="C125" t="s">
        <v>360</v>
      </c>
      <c r="D125" s="145" t="s">
        <v>259</v>
      </c>
      <c r="E125" s="260">
        <f>Database!E121</f>
        <v>1.23</v>
      </c>
      <c r="F125" s="260">
        <f>Database!F121</f>
        <v>0.79</v>
      </c>
      <c r="G125" s="260">
        <f>Database!G121</f>
        <v>1.155711932</v>
      </c>
      <c r="H125" s="260">
        <f>Database!H121</f>
        <v>0.7881099519999999</v>
      </c>
      <c r="I125" s="260">
        <f>Database!I121</f>
        <v>0.861474254</v>
      </c>
      <c r="J125" s="260">
        <f>Database!J121</f>
        <v>1.177622738</v>
      </c>
      <c r="K125" s="260">
        <f>Database!K121</f>
        <v>1.5846945540000001</v>
      </c>
      <c r="L125" s="260">
        <f>Database!L121</f>
        <v>0.33675819799999995</v>
      </c>
      <c r="M125" s="260">
        <f>Database!M121</f>
        <v>0.761035485</v>
      </c>
      <c r="N125" s="260">
        <f>Database!N121</f>
        <v>1.2508819439999999</v>
      </c>
      <c r="O125" s="260">
        <f>Database!O121</f>
        <v>0.82</v>
      </c>
      <c r="P125" s="260">
        <f>Database!P121</f>
        <v>0.55</v>
      </c>
      <c r="Q125" s="260">
        <f>Database!Q121</f>
        <v>0</v>
      </c>
      <c r="R125" s="260">
        <f>Database!R121</f>
        <v>0.50747666</v>
      </c>
      <c r="S125" s="260">
        <f>Database!S121</f>
        <v>0.622982176</v>
      </c>
      <c r="T125" s="260">
        <f>Database!T121</f>
        <v>0.489980334</v>
      </c>
      <c r="U125" s="260">
        <f>Database!U121</f>
        <v>1.284900104</v>
      </c>
      <c r="V125" s="260">
        <f>Database!V121</f>
        <v>0</v>
      </c>
      <c r="W125" s="260">
        <f>Database!W121</f>
        <v>2.696988986</v>
      </c>
      <c r="X125" s="260">
        <f>Database!X121</f>
        <v>4.472175684000001</v>
      </c>
      <c r="Y125" s="260">
        <f>Database!Y121</f>
        <v>1.11</v>
      </c>
      <c r="Z125" s="260">
        <f>Database!Z121</f>
        <v>0</v>
      </c>
      <c r="AA125" s="260">
        <f>Database!AA121</f>
        <v>0.65</v>
      </c>
      <c r="AB125" s="260">
        <f>Database!AB121</f>
        <v>0.65</v>
      </c>
      <c r="AC125" s="260">
        <f>Database!AC121</f>
        <v>0</v>
      </c>
      <c r="AD125" s="260">
        <f>Database!AD121</f>
        <v>0.55</v>
      </c>
    </row>
    <row r="126" spans="2:30" ht="15" customHeight="1" outlineLevel="1">
      <c r="B126" s="152"/>
      <c r="C126" t="s">
        <v>361</v>
      </c>
      <c r="D126" s="145" t="s">
        <v>259</v>
      </c>
      <c r="E126" s="260">
        <f>Database!E122</f>
        <v>2.05</v>
      </c>
      <c r="F126" s="260">
        <f>Database!F122</f>
        <v>1.49</v>
      </c>
      <c r="G126" s="260">
        <f>Database!G122</f>
        <v>0.966597</v>
      </c>
      <c r="H126" s="260">
        <f>Database!H122</f>
        <v>3.1627364659999997</v>
      </c>
      <c r="I126" s="260">
        <f>Database!I122</f>
        <v>2.2541216680000002</v>
      </c>
      <c r="J126" s="260">
        <f>Database!J122</f>
        <v>1.295399798</v>
      </c>
      <c r="K126" s="260">
        <f>Database!K122</f>
        <v>4.336760592</v>
      </c>
      <c r="L126" s="260">
        <f>Database!L122</f>
        <v>3.065143574</v>
      </c>
      <c r="M126" s="260">
        <f>Database!M122</f>
        <v>1.383698905</v>
      </c>
      <c r="N126" s="260">
        <f>Database!N122</f>
        <v>1.4378076659999999</v>
      </c>
      <c r="O126" s="260">
        <f>Database!O122</f>
        <v>1.483969284</v>
      </c>
      <c r="P126" s="260">
        <f>Database!P122</f>
        <v>1.22909649</v>
      </c>
      <c r="Q126" s="260">
        <f>Database!Q122</f>
        <v>0</v>
      </c>
      <c r="R126" s="260">
        <f>Database!R122</f>
        <v>1.8882666080000001</v>
      </c>
      <c r="S126" s="260">
        <f>Database!S122</f>
        <v>3.175312022</v>
      </c>
      <c r="T126" s="260">
        <f>Database!T122</f>
        <v>1.8419324520000002</v>
      </c>
      <c r="U126" s="260">
        <f>Database!U122</f>
        <v>1.9579343560000002</v>
      </c>
      <c r="V126" s="260">
        <f>Database!V122</f>
        <v>0</v>
      </c>
      <c r="W126" s="260">
        <f>Database!W122</f>
        <v>0.5951096459999999</v>
      </c>
      <c r="X126" s="260">
        <f>Database!X122</f>
        <v>1.522875096</v>
      </c>
      <c r="Y126" s="260">
        <f>Database!Y122</f>
        <v>3.5864715350000003</v>
      </c>
      <c r="Z126" s="260">
        <f>Database!Z122</f>
        <v>2.8</v>
      </c>
      <c r="AA126" s="260">
        <f>Database!AA122</f>
        <v>5.1</v>
      </c>
      <c r="AB126" s="260">
        <f>Database!AB122</f>
        <v>5.1</v>
      </c>
      <c r="AC126" s="260">
        <f>Database!AC122</f>
        <v>0</v>
      </c>
      <c r="AD126" s="260">
        <f>Database!AD122</f>
        <v>1.22909649</v>
      </c>
    </row>
    <row r="127" spans="2:30" ht="15" customHeight="1" outlineLevel="1">
      <c r="B127" s="152"/>
      <c r="C127" t="s">
        <v>362</v>
      </c>
      <c r="D127" s="145" t="s">
        <v>259</v>
      </c>
      <c r="E127" s="260">
        <f>Database!E123</f>
        <v>1.52</v>
      </c>
      <c r="F127" s="260">
        <f>Database!F123</f>
        <v>1.34</v>
      </c>
      <c r="G127" s="260">
        <f>Database!G123</f>
        <v>0.91</v>
      </c>
      <c r="H127" s="260">
        <f>Database!H123</f>
        <v>3.1574467480000004</v>
      </c>
      <c r="I127" s="260">
        <f>Database!I123</f>
        <v>2.162418664</v>
      </c>
      <c r="J127" s="260">
        <f>Database!J123</f>
        <v>1.059863944</v>
      </c>
      <c r="K127" s="260">
        <f>Database!K123</f>
        <v>1.743168836</v>
      </c>
      <c r="L127" s="260">
        <f>Database!L123</f>
        <v>1.8597620060000002</v>
      </c>
      <c r="M127" s="260">
        <f>Database!M123</f>
        <v>1.2453268400000002</v>
      </c>
      <c r="N127" s="260">
        <f>Database!N123</f>
        <v>1.3659146959999997</v>
      </c>
      <c r="O127" s="260">
        <f>Database!O123</f>
        <v>1.336280662</v>
      </c>
      <c r="P127" s="260">
        <f>Database!P123</f>
        <v>1.1588692619999998</v>
      </c>
      <c r="Q127" s="260">
        <f>Database!Q123</f>
        <v>0</v>
      </c>
      <c r="R127" s="260">
        <f>Database!R123</f>
        <v>1.5224299799999998</v>
      </c>
      <c r="S127" s="260">
        <f>Database!S123</f>
        <v>2.804655298</v>
      </c>
      <c r="T127" s="260">
        <f>Database!T123</f>
        <v>1.469941002</v>
      </c>
      <c r="U127" s="260">
        <f>Database!U123</f>
        <v>1.860048384</v>
      </c>
      <c r="V127" s="260">
        <f>Database!V123</f>
        <v>0</v>
      </c>
      <c r="W127" s="260">
        <f>Database!W123</f>
        <v>2.3551189679999998</v>
      </c>
      <c r="X127" s="260">
        <f>Database!X123</f>
        <v>1.675164912</v>
      </c>
      <c r="Y127" s="260">
        <f>Database!Y123</f>
        <v>3.451142535</v>
      </c>
      <c r="Z127" s="260">
        <f>Database!Z123</f>
        <v>3.19</v>
      </c>
      <c r="AA127" s="260">
        <f>Database!AA123</f>
        <v>3.19</v>
      </c>
      <c r="AB127" s="260">
        <f>Database!AB123</f>
        <v>3.19</v>
      </c>
      <c r="AC127" s="260">
        <f>Database!AC123</f>
        <v>0</v>
      </c>
      <c r="AD127" s="260">
        <f>Database!AD123</f>
        <v>1.1588692619999998</v>
      </c>
    </row>
    <row r="128" spans="2:30" ht="15" customHeight="1" outlineLevel="1">
      <c r="B128" s="152" t="s">
        <v>260</v>
      </c>
      <c r="C128" s="252" t="s">
        <v>363</v>
      </c>
      <c r="D128" s="145" t="s">
        <v>259</v>
      </c>
      <c r="E128" s="260">
        <f>Database!E124</f>
        <v>6.39</v>
      </c>
      <c r="F128" s="260">
        <f>Database!F124</f>
        <v>6.17</v>
      </c>
      <c r="G128" s="260">
        <f>Database!G124</f>
        <v>5.695101984000001</v>
      </c>
      <c r="H128" s="260">
        <f>Database!H124</f>
        <v>4.57444996</v>
      </c>
      <c r="I128" s="260">
        <f>Database!I124</f>
        <v>5.11214</v>
      </c>
      <c r="J128" s="260">
        <f>Database!J124</f>
        <v>5.46667889</v>
      </c>
      <c r="K128" s="260">
        <f>Database!K124</f>
        <v>6.3780367259999995</v>
      </c>
      <c r="L128" s="260">
        <f>Database!L124</f>
        <v>5.220458906</v>
      </c>
      <c r="M128" s="260">
        <f>Database!M124</f>
        <v>5.58088255</v>
      </c>
      <c r="N128" s="260">
        <f>Database!N124</f>
        <v>4.574287696</v>
      </c>
      <c r="O128" s="260">
        <f>Database!O124</f>
        <v>6.336782024</v>
      </c>
      <c r="P128" s="260">
        <f>Database!P124</f>
        <v>5.220038536</v>
      </c>
      <c r="Q128" s="260">
        <f>Database!Q124</f>
        <v>0</v>
      </c>
      <c r="R128" s="260">
        <f>Database!R124</f>
        <v>6.59</v>
      </c>
      <c r="S128" s="260">
        <f>Database!S124</f>
        <v>7.707668770000001</v>
      </c>
      <c r="T128" s="260">
        <f>Database!T124</f>
        <v>6.3607691399999995</v>
      </c>
      <c r="U128" s="260">
        <f>Database!U124</f>
        <v>9.850898042</v>
      </c>
      <c r="V128" s="260">
        <f>Database!V124</f>
        <v>0</v>
      </c>
      <c r="W128" s="260">
        <f>Database!W124</f>
        <v>1.6972495140000001</v>
      </c>
      <c r="X128" s="260">
        <f>Database!X124</f>
        <v>1.370593546</v>
      </c>
      <c r="Y128" s="260">
        <f>Database!Y124</f>
        <v>17.43</v>
      </c>
      <c r="Z128" s="260">
        <f>Database!Z124</f>
        <v>10.41</v>
      </c>
      <c r="AA128" s="260">
        <f>Database!AA124</f>
        <v>7.502061482820976</v>
      </c>
      <c r="AB128" s="260">
        <f>Database!AB124</f>
        <v>7.502061482820976</v>
      </c>
      <c r="AC128" s="260">
        <f>Database!AC124</f>
        <v>0</v>
      </c>
      <c r="AD128" s="260">
        <f>Database!AD124</f>
        <v>5.220038536</v>
      </c>
    </row>
    <row r="129" spans="2:30" ht="15" customHeight="1" outlineLevel="1">
      <c r="B129" s="152" t="s">
        <v>262</v>
      </c>
      <c r="C129" s="252" t="s">
        <v>364</v>
      </c>
      <c r="D129" s="145" t="s">
        <v>259</v>
      </c>
      <c r="E129" s="260">
        <f>Database!E125</f>
        <v>1.94</v>
      </c>
      <c r="F129" s="260">
        <f>Database!F125</f>
        <v>1.69</v>
      </c>
      <c r="G129" s="260">
        <f>Database!G125</f>
        <v>1.413957138</v>
      </c>
      <c r="H129" s="260">
        <f>Database!H125</f>
        <v>1.2146888519999999</v>
      </c>
      <c r="I129" s="260">
        <f>Database!I125</f>
        <v>1.45232</v>
      </c>
      <c r="J129" s="260">
        <f>Database!J125</f>
        <v>1.656571692</v>
      </c>
      <c r="K129" s="260">
        <f>Database!K125</f>
        <v>1.93273321</v>
      </c>
      <c r="L129" s="260">
        <f>Database!L125</f>
        <v>1.2156832880000001</v>
      </c>
      <c r="M129" s="260">
        <f>Database!M125</f>
        <v>1.7588160650000002</v>
      </c>
      <c r="N129" s="260">
        <f>Database!N125</f>
        <v>1.663374932</v>
      </c>
      <c r="O129" s="260">
        <f>Database!O125</f>
        <v>1.8730744000000001</v>
      </c>
      <c r="P129" s="260">
        <f>Database!P125</f>
        <v>1.191317674</v>
      </c>
      <c r="Q129" s="260">
        <f>Database!Q125</f>
        <v>0</v>
      </c>
      <c r="R129" s="260">
        <f>Database!R125</f>
        <v>1.79</v>
      </c>
      <c r="S129" s="260">
        <f>Database!S125</f>
        <v>1.712822482</v>
      </c>
      <c r="T129" s="260">
        <f>Database!T125</f>
        <v>1.646932594</v>
      </c>
      <c r="U129" s="260">
        <f>Database!U125</f>
        <v>2.985861052</v>
      </c>
      <c r="V129" s="260">
        <f>Database!V125</f>
        <v>0</v>
      </c>
      <c r="W129" s="260">
        <f>Database!W125</f>
        <v>5.37</v>
      </c>
      <c r="X129" s="260">
        <f>Database!X125</f>
        <v>5.48140194</v>
      </c>
      <c r="Y129" s="260">
        <f>Database!Y125</f>
        <v>3.8</v>
      </c>
      <c r="Z129" s="260">
        <f>Database!Z125</f>
        <v>7.92</v>
      </c>
      <c r="AA129" s="260">
        <f>Database!AA125</f>
        <v>2.817938517179024</v>
      </c>
      <c r="AB129" s="260">
        <f>Database!AB125</f>
        <v>2.817938517179024</v>
      </c>
      <c r="AC129" s="260">
        <f>Database!AC125</f>
        <v>0</v>
      </c>
      <c r="AD129" s="260">
        <f>Database!AD125</f>
        <v>1.191317674</v>
      </c>
    </row>
    <row r="130" spans="2:30" ht="15" customHeight="1" outlineLevel="1">
      <c r="B130" s="152" t="s">
        <v>264</v>
      </c>
      <c r="C130" s="252" t="s">
        <v>365</v>
      </c>
      <c r="D130" s="145" t="s">
        <v>259</v>
      </c>
      <c r="E130" s="260">
        <f>Database!E126</f>
        <v>1.5</v>
      </c>
      <c r="F130" s="260">
        <f>Database!F126</f>
        <v>2.93</v>
      </c>
      <c r="G130" s="260">
        <f>Database!G126</f>
        <v>3.5596552779999997</v>
      </c>
      <c r="H130" s="260">
        <f>Database!H126</f>
        <v>2.3465149800000003</v>
      </c>
      <c r="I130" s="260">
        <f>Database!I126</f>
        <v>2.84841</v>
      </c>
      <c r="J130" s="260">
        <f>Database!J126</f>
        <v>1.1982065620000002</v>
      </c>
      <c r="K130" s="260">
        <f>Database!K126</f>
        <v>1.63580897</v>
      </c>
      <c r="L130" s="260">
        <f>Database!L126</f>
        <v>1.7800654040000001</v>
      </c>
      <c r="M130" s="260">
        <f>Database!M126</f>
        <v>2.459898635</v>
      </c>
      <c r="N130" s="260">
        <f>Database!N126</f>
        <v>1.564630508</v>
      </c>
      <c r="O130" s="260">
        <f>Database!O126</f>
        <v>1.520638336</v>
      </c>
      <c r="P130" s="260">
        <f>Database!P126</f>
        <v>2.081088658</v>
      </c>
      <c r="Q130" s="260">
        <f>Database!Q126</f>
        <v>0</v>
      </c>
      <c r="R130" s="260">
        <f>Database!R126</f>
        <v>1.76631831</v>
      </c>
      <c r="S130" s="260">
        <f>Database!S126</f>
        <v>2.951276222</v>
      </c>
      <c r="T130" s="260">
        <f>Database!T126</f>
        <v>1.705935302</v>
      </c>
      <c r="U130" s="260">
        <f>Database!U126</f>
        <v>1.7499122</v>
      </c>
      <c r="V130" s="260">
        <f>Database!V126</f>
        <v>0</v>
      </c>
      <c r="W130" s="260">
        <f>Database!W126</f>
        <v>1.53</v>
      </c>
      <c r="X130" s="260">
        <f>Database!X126</f>
        <v>1.625012688</v>
      </c>
      <c r="Y130" s="260">
        <f>Database!Y126</f>
        <v>3.7</v>
      </c>
      <c r="Z130" s="260">
        <f>Database!Z126</f>
        <v>10.38</v>
      </c>
      <c r="AA130" s="260">
        <f>Database!AA126</f>
        <v>3.670361173814899</v>
      </c>
      <c r="AB130" s="260">
        <f>Database!AB126</f>
        <v>3.670361173814899</v>
      </c>
      <c r="AC130" s="260">
        <f>Database!AC126</f>
        <v>0</v>
      </c>
      <c r="AD130" s="260">
        <f>Database!AD126</f>
        <v>2.081088658</v>
      </c>
    </row>
    <row r="131" spans="2:30" ht="15" customHeight="1" outlineLevel="1">
      <c r="B131" s="152" t="s">
        <v>270</v>
      </c>
      <c r="C131" s="252" t="s">
        <v>366</v>
      </c>
      <c r="D131" s="145" t="s">
        <v>259</v>
      </c>
      <c r="E131" s="260">
        <f>Database!E127</f>
        <v>1.06</v>
      </c>
      <c r="F131" s="260">
        <f>Database!F127</f>
        <v>2.26</v>
      </c>
      <c r="G131" s="260">
        <f>Database!G127</f>
        <v>2.6608088439999995</v>
      </c>
      <c r="H131" s="260">
        <f>Database!H127</f>
        <v>1.7943935260000003</v>
      </c>
      <c r="I131" s="260">
        <f>Database!I127</f>
        <v>1.83497</v>
      </c>
      <c r="J131" s="260">
        <f>Database!J127</f>
        <v>1.0955041399999998</v>
      </c>
      <c r="K131" s="260">
        <f>Database!K127</f>
        <v>1.4956034200000001</v>
      </c>
      <c r="L131" s="260">
        <f>Database!L127</f>
        <v>1.133732538</v>
      </c>
      <c r="M131" s="260">
        <f>Database!M127</f>
        <v>1.588688355</v>
      </c>
      <c r="N131" s="260">
        <f>Database!N127</f>
        <v>1.104342868</v>
      </c>
      <c r="O131" s="260">
        <f>Database!O127</f>
        <v>1.2886282480000002</v>
      </c>
      <c r="P131" s="260">
        <f>Database!P127</f>
        <v>1.177470508</v>
      </c>
      <c r="Q131" s="260">
        <f>Database!Q127</f>
        <v>0</v>
      </c>
      <c r="R131" s="260">
        <f>Database!R127</f>
        <v>1.5224299799999998</v>
      </c>
      <c r="S131" s="260">
        <f>Database!S127</f>
        <v>1.7439381799999998</v>
      </c>
      <c r="T131" s="260">
        <f>Database!T127</f>
        <v>1.469941002</v>
      </c>
      <c r="U131" s="260">
        <f>Database!U127</f>
        <v>1.297133784</v>
      </c>
      <c r="V131" s="260">
        <f>Database!V127</f>
        <v>0</v>
      </c>
      <c r="W131" s="260">
        <f>Database!W127</f>
        <v>2.1456827080000003</v>
      </c>
      <c r="X131" s="260">
        <f>Database!X127</f>
        <v>1.517745146</v>
      </c>
      <c r="Y131" s="260">
        <f>Database!Y127</f>
        <v>1.79</v>
      </c>
      <c r="Z131" s="260">
        <f>Database!Z127</f>
        <v>3.54</v>
      </c>
      <c r="AA131" s="260">
        <f>Database!AA127</f>
        <v>2.859638826185102</v>
      </c>
      <c r="AB131" s="260">
        <f>Database!AB127</f>
        <v>2.859638826185102</v>
      </c>
      <c r="AC131" s="260">
        <f>Database!AC127</f>
        <v>0</v>
      </c>
      <c r="AD131" s="260">
        <f>Database!AD127</f>
        <v>1.177470508</v>
      </c>
    </row>
    <row r="132" spans="2:30" ht="15" customHeight="1" outlineLevel="1">
      <c r="B132" s="152" t="s">
        <v>272</v>
      </c>
      <c r="C132" s="252" t="s">
        <v>367</v>
      </c>
      <c r="D132" s="145" t="s">
        <v>259</v>
      </c>
      <c r="E132" s="260">
        <f>Database!E128</f>
        <v>13.39</v>
      </c>
      <c r="F132" s="260">
        <f>Database!F128</f>
        <v>17.63</v>
      </c>
      <c r="G132" s="260">
        <f>Database!G128</f>
        <v>19.62</v>
      </c>
      <c r="H132" s="260">
        <f>Database!H128</f>
        <v>22.21</v>
      </c>
      <c r="I132" s="260">
        <f>Database!I128</f>
        <v>24.75114</v>
      </c>
      <c r="J132" s="260">
        <f>Database!J128</f>
        <v>15.05</v>
      </c>
      <c r="K132" s="260">
        <f>Database!K128</f>
        <v>19.35</v>
      </c>
      <c r="L132" s="260">
        <f>Database!L128</f>
        <v>10.81</v>
      </c>
      <c r="M132" s="260">
        <f>Database!M128</f>
        <v>23.5740091</v>
      </c>
      <c r="N132" s="260">
        <f>Database!N128</f>
        <v>12.09</v>
      </c>
      <c r="O132" s="260">
        <f>Database!O128</f>
        <v>13.46</v>
      </c>
      <c r="P132" s="260">
        <f>Database!P128</f>
        <v>13</v>
      </c>
      <c r="Q132" s="260">
        <f>Database!Q128</f>
        <v>0</v>
      </c>
      <c r="R132" s="260">
        <f>Database!R128</f>
        <v>18.78</v>
      </c>
      <c r="S132" s="260">
        <f>Database!S128</f>
        <v>18.713781123999997</v>
      </c>
      <c r="T132" s="260">
        <f>Database!T128</f>
        <v>18.329316254</v>
      </c>
      <c r="U132" s="260">
        <f>Database!U128</f>
        <v>14.68</v>
      </c>
      <c r="V132" s="260">
        <f>Database!V128</f>
        <v>0</v>
      </c>
      <c r="W132" s="260">
        <f>Database!W128</f>
        <v>1.495470712</v>
      </c>
      <c r="X132" s="260">
        <f>Database!X128</f>
        <v>1.315382984</v>
      </c>
      <c r="Y132" s="260">
        <f>Database!Y128</f>
        <v>17.61</v>
      </c>
      <c r="Z132" s="260">
        <f>Database!Z128</f>
        <v>21.18</v>
      </c>
      <c r="AA132" s="260">
        <f>Database!AA128</f>
        <v>0</v>
      </c>
      <c r="AB132" s="260">
        <f>Database!AB128</f>
        <v>0</v>
      </c>
      <c r="AC132" s="260">
        <f>Database!AC128</f>
        <v>0</v>
      </c>
      <c r="AD132" s="260">
        <f>Database!AD128</f>
        <v>13</v>
      </c>
    </row>
    <row r="133" spans="1:30" s="171" customFormat="1" ht="25.5" customHeight="1">
      <c r="A133" s="117"/>
      <c r="B133" s="152" t="s">
        <v>287</v>
      </c>
      <c r="C133" s="252" t="s">
        <v>368</v>
      </c>
      <c r="D133" s="145" t="s">
        <v>259</v>
      </c>
      <c r="E133" s="260">
        <f>Database!E129</f>
        <v>0.36</v>
      </c>
      <c r="F133" s="260">
        <f>Database!F129</f>
        <v>0.44003</v>
      </c>
      <c r="G133" s="260">
        <f>Database!G129</f>
        <v>0.3</v>
      </c>
      <c r="H133" s="260">
        <f>Database!H129</f>
        <v>0.32</v>
      </c>
      <c r="I133" s="260">
        <f>Database!I129</f>
        <v>0.37177</v>
      </c>
      <c r="J133" s="260">
        <f>Database!J129</f>
        <v>0.41</v>
      </c>
      <c r="K133" s="260">
        <f>Database!K129</f>
        <v>0.49</v>
      </c>
      <c r="L133" s="260">
        <f>Database!L129</f>
        <v>0</v>
      </c>
      <c r="M133" s="260">
        <f>Database!M129</f>
        <v>0.292321655</v>
      </c>
      <c r="N133" s="260">
        <f>Database!N129</f>
        <v>0</v>
      </c>
      <c r="O133" s="260">
        <f>Database!O129</f>
        <v>0.25</v>
      </c>
      <c r="P133" s="260">
        <f>Database!P129</f>
        <v>0.3</v>
      </c>
      <c r="Q133" s="260">
        <f>Database!Q129</f>
        <v>0</v>
      </c>
      <c r="R133" s="260">
        <f>Database!R129</f>
        <v>0</v>
      </c>
      <c r="S133" s="260">
        <f>Database!S129</f>
        <v>0</v>
      </c>
      <c r="T133" s="260">
        <f>Database!T129</f>
        <v>0.48</v>
      </c>
      <c r="U133" s="260">
        <f>Database!U129</f>
        <v>0.31</v>
      </c>
      <c r="V133" s="260">
        <f>Database!V129</f>
        <v>0</v>
      </c>
      <c r="W133" s="260">
        <f>Database!W129</f>
        <v>20.06</v>
      </c>
      <c r="X133" s="260">
        <f>Database!X129</f>
        <v>18.62</v>
      </c>
      <c r="Y133" s="260">
        <f>Database!Y129</f>
        <v>0</v>
      </c>
      <c r="Z133" s="260">
        <f>Database!Z129</f>
        <v>0</v>
      </c>
      <c r="AA133" s="260">
        <f>Database!AA129</f>
        <v>0</v>
      </c>
      <c r="AB133" s="260">
        <f>Database!AB129</f>
        <v>0</v>
      </c>
      <c r="AC133" s="260">
        <f>Database!AC129</f>
        <v>0</v>
      </c>
      <c r="AD133" s="260">
        <f>Database!AD129</f>
        <v>0.3</v>
      </c>
    </row>
    <row r="134" spans="2:30" ht="15" customHeight="1" outlineLevel="1">
      <c r="B134" s="152" t="s">
        <v>289</v>
      </c>
      <c r="C134" s="252" t="s">
        <v>369</v>
      </c>
      <c r="D134" s="145" t="s">
        <v>259</v>
      </c>
      <c r="E134" s="260">
        <f>Database!E130</f>
        <v>0</v>
      </c>
      <c r="F134" s="260">
        <f>Database!F130</f>
        <v>0</v>
      </c>
      <c r="G134" s="260">
        <f>Database!G130</f>
        <v>0</v>
      </c>
      <c r="H134" s="260">
        <f>Database!H130</f>
        <v>0</v>
      </c>
      <c r="I134" s="260">
        <f>Database!I130</f>
        <v>0</v>
      </c>
      <c r="J134" s="260">
        <f>Database!J130</f>
        <v>0</v>
      </c>
      <c r="K134" s="260">
        <f>Database!K130</f>
        <v>0</v>
      </c>
      <c r="L134" s="260">
        <f>Database!L130</f>
        <v>0</v>
      </c>
      <c r="M134" s="260">
        <f>Database!M130</f>
        <v>0</v>
      </c>
      <c r="N134" s="260">
        <f>Database!N130</f>
        <v>0</v>
      </c>
      <c r="O134" s="260">
        <f>Database!O130</f>
        <v>0</v>
      </c>
      <c r="P134" s="260">
        <f>Database!P130</f>
        <v>0</v>
      </c>
      <c r="Q134" s="260">
        <f>Database!Q130</f>
        <v>0</v>
      </c>
      <c r="R134" s="260">
        <f>Database!R130</f>
        <v>0</v>
      </c>
      <c r="S134" s="260">
        <f>Database!S130</f>
        <v>0</v>
      </c>
      <c r="T134" s="260">
        <f>Database!T130</f>
        <v>0</v>
      </c>
      <c r="U134" s="260">
        <f>Database!U130</f>
        <v>0</v>
      </c>
      <c r="V134" s="260">
        <f>Database!V130</f>
        <v>0</v>
      </c>
      <c r="W134" s="260">
        <f>Database!W130</f>
        <v>0.38</v>
      </c>
      <c r="X134" s="260">
        <f>Database!X130</f>
        <v>0.39</v>
      </c>
      <c r="Y134" s="260">
        <f>Database!Y130</f>
        <v>0</v>
      </c>
      <c r="Z134" s="260">
        <f>Database!Z130</f>
        <v>0</v>
      </c>
      <c r="AA134" s="260">
        <f>Database!AA130</f>
        <v>0</v>
      </c>
      <c r="AB134" s="260">
        <f>Database!AB130</f>
        <v>0</v>
      </c>
      <c r="AC134" s="260">
        <f>Database!AC130</f>
        <v>0</v>
      </c>
      <c r="AD134" s="260">
        <f>Database!AD130</f>
        <v>0</v>
      </c>
    </row>
    <row r="135" spans="2:30" ht="27" customHeight="1">
      <c r="B135" s="161"/>
      <c r="C135" s="177"/>
      <c r="D135" s="172"/>
      <c r="E135" s="155"/>
      <c r="F135" s="155"/>
      <c r="G135" s="163"/>
      <c r="H135" s="155"/>
      <c r="I135" s="155"/>
      <c r="J135" s="155"/>
      <c r="K135" s="175"/>
      <c r="AD135" s="155"/>
    </row>
    <row r="136" spans="2:109" ht="36" customHeight="1">
      <c r="B136" s="142">
        <v>10</v>
      </c>
      <c r="C136" s="261" t="s">
        <v>370</v>
      </c>
      <c r="D136" s="178" t="s">
        <v>259</v>
      </c>
      <c r="E136" s="262">
        <f>Database!E132</f>
        <v>0</v>
      </c>
      <c r="F136" s="262">
        <f>Database!F132</f>
        <v>0</v>
      </c>
      <c r="G136" s="262">
        <f>Database!G132</f>
        <v>0</v>
      </c>
      <c r="H136" s="262">
        <f>Database!H132</f>
        <v>0</v>
      </c>
      <c r="I136" s="262">
        <f>Database!I132</f>
        <v>0</v>
      </c>
      <c r="J136" s="262">
        <f>Database!J132</f>
        <v>0</v>
      </c>
      <c r="K136" s="262">
        <f>Database!K132</f>
        <v>0</v>
      </c>
      <c r="L136" s="262">
        <f>Database!L132</f>
        <v>0</v>
      </c>
      <c r="M136" s="262">
        <f>Database!M132</f>
        <v>0</v>
      </c>
      <c r="N136" s="262">
        <f>Database!N132</f>
        <v>0</v>
      </c>
      <c r="O136" s="262">
        <f>Database!O132</f>
        <v>0</v>
      </c>
      <c r="P136" s="262">
        <f>Database!P132</f>
        <v>0</v>
      </c>
      <c r="Q136" s="262">
        <f>Database!Q132</f>
        <v>0</v>
      </c>
      <c r="R136" s="262">
        <f>Database!R132</f>
        <v>0</v>
      </c>
      <c r="S136" s="262">
        <f>Database!S132</f>
        <v>0</v>
      </c>
      <c r="T136" s="262">
        <f>Database!T132</f>
        <v>0</v>
      </c>
      <c r="U136" s="262">
        <f>Database!U132</f>
        <v>0</v>
      </c>
      <c r="V136" s="262">
        <f>Database!V132</f>
        <v>0</v>
      </c>
      <c r="W136" s="262">
        <f>Database!W132</f>
        <v>0</v>
      </c>
      <c r="X136" s="262">
        <f>Database!X132</f>
        <v>0</v>
      </c>
      <c r="Y136" s="262">
        <f>Database!Y132</f>
        <v>0</v>
      </c>
      <c r="Z136" s="262">
        <f>Database!Z132</f>
        <v>0</v>
      </c>
      <c r="AA136" s="262">
        <f>Database!AA132</f>
        <v>0</v>
      </c>
      <c r="AB136" s="262">
        <f>Database!AB132</f>
        <v>0</v>
      </c>
      <c r="AC136" s="262">
        <f>Database!AC132</f>
        <v>0</v>
      </c>
      <c r="AD136" s="262">
        <f>Database!AD132</f>
        <v>0</v>
      </c>
      <c r="AE136" s="255"/>
      <c r="AF136" s="255"/>
      <c r="AG136" s="255"/>
      <c r="AH136" s="255"/>
      <c r="AI136" s="255"/>
      <c r="AJ136" s="255"/>
      <c r="AK136" s="255"/>
      <c r="AL136" s="255"/>
      <c r="AM136" s="255"/>
      <c r="AN136" s="255"/>
      <c r="AO136" s="255"/>
      <c r="AP136" s="255"/>
      <c r="AQ136" s="255"/>
      <c r="AR136" s="255"/>
      <c r="AS136" s="255"/>
      <c r="AT136" s="255"/>
      <c r="AU136" s="255"/>
      <c r="AV136" s="255"/>
      <c r="AW136" s="255"/>
      <c r="AX136" s="255"/>
      <c r="AY136" s="255"/>
      <c r="AZ136" s="255"/>
      <c r="BA136" s="255"/>
      <c r="BB136" s="255"/>
      <c r="BC136" s="255"/>
      <c r="BD136" s="255"/>
      <c r="BE136" s="255"/>
      <c r="BF136" s="255"/>
      <c r="BG136" s="255"/>
      <c r="BH136" s="255"/>
      <c r="BI136" s="255"/>
      <c r="BJ136" s="255"/>
      <c r="BK136" s="255"/>
      <c r="BL136" s="255"/>
      <c r="BM136" s="255"/>
      <c r="BN136" s="255"/>
      <c r="BO136" s="255"/>
      <c r="BP136" s="255"/>
      <c r="BQ136" s="255"/>
      <c r="BR136" s="183"/>
      <c r="BS136" s="183"/>
      <c r="BT136" s="183"/>
      <c r="BU136" s="183"/>
      <c r="BV136" s="183"/>
      <c r="BW136" s="183"/>
      <c r="BX136" s="183"/>
      <c r="BY136" s="183"/>
      <c r="BZ136" s="183"/>
      <c r="CA136" s="183"/>
      <c r="CB136" s="183"/>
      <c r="CC136" s="183"/>
      <c r="CD136" s="183"/>
      <c r="CE136" s="183"/>
      <c r="CF136" s="183"/>
      <c r="CG136" s="183"/>
      <c r="CH136" s="183"/>
      <c r="CI136" s="183"/>
      <c r="CJ136" s="183"/>
      <c r="CK136" s="183"/>
      <c r="CL136" s="183"/>
      <c r="CM136" s="183"/>
      <c r="CN136" s="183"/>
      <c r="CO136" s="183"/>
      <c r="CP136" s="183"/>
      <c r="CQ136" s="183"/>
      <c r="CR136" s="183"/>
      <c r="CS136" s="183"/>
      <c r="CT136" s="183"/>
      <c r="CU136" s="183"/>
      <c r="CV136" s="183"/>
      <c r="CW136" s="183"/>
      <c r="CX136" s="183"/>
      <c r="CY136" s="183"/>
      <c r="CZ136" s="183"/>
      <c r="DA136" s="183"/>
      <c r="DB136" s="183"/>
      <c r="DC136" s="183"/>
      <c r="DD136" s="183"/>
      <c r="DE136" s="183"/>
    </row>
    <row r="137" spans="2:30" ht="21" customHeight="1">
      <c r="B137" s="168"/>
      <c r="C137" s="256"/>
      <c r="D137" s="170"/>
      <c r="E137" s="155"/>
      <c r="F137" s="155"/>
      <c r="G137" s="155"/>
      <c r="H137" s="155"/>
      <c r="I137" s="155"/>
      <c r="J137" s="155"/>
      <c r="K137" s="175"/>
      <c r="AD137" s="155"/>
    </row>
    <row r="138" spans="2:109" ht="21" customHeight="1">
      <c r="B138" s="142">
        <v>11</v>
      </c>
      <c r="C138" s="250" t="s">
        <v>371</v>
      </c>
      <c r="D138" s="178" t="s">
        <v>259</v>
      </c>
      <c r="E138" s="262">
        <f>Database!E134</f>
        <v>0</v>
      </c>
      <c r="F138" s="262">
        <f>Database!F134</f>
        <v>0</v>
      </c>
      <c r="G138" s="262">
        <f>Database!G134</f>
        <v>0</v>
      </c>
      <c r="H138" s="262">
        <f>Database!H134</f>
        <v>0</v>
      </c>
      <c r="I138" s="262">
        <f>Database!I134</f>
        <v>0</v>
      </c>
      <c r="J138" s="262">
        <f>Database!J134</f>
        <v>0</v>
      </c>
      <c r="K138" s="262">
        <f>Database!K134</f>
        <v>0</v>
      </c>
      <c r="L138" s="262">
        <f>Database!L134</f>
        <v>0</v>
      </c>
      <c r="M138" s="262">
        <f>Database!M134</f>
        <v>0</v>
      </c>
      <c r="N138" s="262">
        <f>Database!N134</f>
        <v>0</v>
      </c>
      <c r="O138" s="262">
        <f>Database!O134</f>
        <v>0</v>
      </c>
      <c r="P138" s="262">
        <f>Database!P134</f>
        <v>0</v>
      </c>
      <c r="Q138" s="262">
        <f>Database!Q134</f>
        <v>0</v>
      </c>
      <c r="R138" s="262">
        <f>Database!R134</f>
        <v>0</v>
      </c>
      <c r="S138" s="262">
        <f>Database!S134</f>
        <v>0</v>
      </c>
      <c r="T138" s="262">
        <f>Database!T134</f>
        <v>0</v>
      </c>
      <c r="U138" s="262">
        <f>Database!U134</f>
        <v>0</v>
      </c>
      <c r="V138" s="262">
        <f>Database!V134</f>
        <v>0</v>
      </c>
      <c r="W138" s="262">
        <f>Database!W134</f>
        <v>0</v>
      </c>
      <c r="X138" s="262">
        <f>Database!X134</f>
        <v>0</v>
      </c>
      <c r="Y138" s="262">
        <f>Database!Y134</f>
        <v>0</v>
      </c>
      <c r="Z138" s="262">
        <f>Database!Z134</f>
        <v>0</v>
      </c>
      <c r="AA138" s="262">
        <f>Database!AA134</f>
        <v>0</v>
      </c>
      <c r="AB138" s="262">
        <f>Database!AB134</f>
        <v>0</v>
      </c>
      <c r="AC138" s="262">
        <f>Database!AC134</f>
        <v>0</v>
      </c>
      <c r="AD138" s="262">
        <f>Database!AD134</f>
        <v>0</v>
      </c>
      <c r="AE138" s="184"/>
      <c r="AF138" s="184"/>
      <c r="AG138" s="184"/>
      <c r="AH138" s="184"/>
      <c r="AI138" s="184"/>
      <c r="AJ138" s="184"/>
      <c r="AK138" s="184"/>
      <c r="AL138" s="184"/>
      <c r="AM138" s="184"/>
      <c r="AN138" s="184"/>
      <c r="AO138" s="184"/>
      <c r="AP138" s="184"/>
      <c r="AQ138" s="184"/>
      <c r="AR138" s="184"/>
      <c r="AS138" s="184"/>
      <c r="AT138" s="184"/>
      <c r="AU138" s="184"/>
      <c r="AV138" s="184"/>
      <c r="AW138" s="184"/>
      <c r="AX138" s="184"/>
      <c r="AY138" s="184"/>
      <c r="AZ138" s="184"/>
      <c r="BA138" s="184"/>
      <c r="BB138" s="184"/>
      <c r="BC138" s="184"/>
      <c r="BD138" s="184"/>
      <c r="BE138" s="184"/>
      <c r="BF138" s="184"/>
      <c r="BG138" s="184"/>
      <c r="BH138" s="184"/>
      <c r="BI138" s="184"/>
      <c r="BJ138" s="184"/>
      <c r="BK138" s="184"/>
      <c r="BL138" s="184"/>
      <c r="BM138" s="184"/>
      <c r="BN138" s="184"/>
      <c r="BO138" s="184"/>
      <c r="BP138" s="184"/>
      <c r="BQ138" s="184"/>
      <c r="BR138" s="183"/>
      <c r="BS138" s="183"/>
      <c r="BT138" s="183"/>
      <c r="BU138" s="183"/>
      <c r="BV138" s="183"/>
      <c r="BW138" s="183"/>
      <c r="BX138" s="183"/>
      <c r="BY138" s="183"/>
      <c r="BZ138" s="183"/>
      <c r="CA138" s="183"/>
      <c r="CB138" s="183"/>
      <c r="CC138" s="183"/>
      <c r="CD138" s="183"/>
      <c r="CE138" s="183"/>
      <c r="CF138" s="183"/>
      <c r="CG138" s="183"/>
      <c r="CH138" s="183"/>
      <c r="CI138" s="183"/>
      <c r="CJ138" s="183"/>
      <c r="CK138" s="183"/>
      <c r="CL138" s="183"/>
      <c r="CM138" s="183"/>
      <c r="CN138" s="183"/>
      <c r="CO138" s="183"/>
      <c r="CP138" s="183"/>
      <c r="CQ138" s="183"/>
      <c r="CR138" s="183"/>
      <c r="CS138" s="183"/>
      <c r="CT138" s="183"/>
      <c r="CU138" s="183"/>
      <c r="CV138" s="183"/>
      <c r="CW138" s="183"/>
      <c r="CX138" s="183"/>
      <c r="CY138" s="183"/>
      <c r="CZ138" s="183"/>
      <c r="DA138" s="183"/>
      <c r="DB138" s="183"/>
      <c r="DC138" s="183"/>
      <c r="DD138" s="183"/>
      <c r="DE138" s="183"/>
    </row>
    <row r="139" spans="1:30" s="182" customFormat="1" ht="21.75" customHeight="1">
      <c r="A139" s="117"/>
      <c r="B139" s="168"/>
      <c r="C139" s="256"/>
      <c r="D139" s="170"/>
      <c r="E139" s="155"/>
      <c r="F139" s="155"/>
      <c r="G139" s="155"/>
      <c r="H139" s="155"/>
      <c r="I139" s="155"/>
      <c r="J139" s="155"/>
      <c r="K139" s="175"/>
      <c r="AD139" s="155"/>
    </row>
    <row r="140" spans="2:109" s="182" customFormat="1" ht="15" customHeight="1">
      <c r="B140" s="142">
        <v>12</v>
      </c>
      <c r="C140" s="250" t="s">
        <v>372</v>
      </c>
      <c r="D140" s="142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3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O140" s="143"/>
      <c r="BP140" s="143"/>
      <c r="BQ140" s="143"/>
      <c r="BR140" s="143"/>
      <c r="BS140" s="143"/>
      <c r="BT140" s="143"/>
      <c r="BU140" s="143"/>
      <c r="BV140" s="143"/>
      <c r="BW140" s="143"/>
      <c r="BX140" s="143"/>
      <c r="BY140" s="143"/>
      <c r="BZ140" s="143"/>
      <c r="CA140" s="143"/>
      <c r="CB140" s="143"/>
      <c r="CC140" s="143"/>
      <c r="CD140" s="143"/>
      <c r="CE140" s="143"/>
      <c r="CF140" s="143"/>
      <c r="CG140" s="143"/>
      <c r="CH140" s="143"/>
      <c r="CI140" s="143"/>
      <c r="CJ140" s="143"/>
      <c r="CK140" s="143"/>
      <c r="CL140" s="143"/>
      <c r="CM140" s="143"/>
      <c r="CN140" s="143"/>
      <c r="CO140" s="143"/>
      <c r="CP140" s="143"/>
      <c r="CQ140" s="143"/>
      <c r="CR140" s="143"/>
      <c r="CS140" s="143"/>
      <c r="CT140" s="143"/>
      <c r="CU140" s="143"/>
      <c r="CV140" s="143"/>
      <c r="CW140" s="143"/>
      <c r="CX140" s="143"/>
      <c r="CY140" s="143"/>
      <c r="CZ140" s="143"/>
      <c r="DA140" s="143"/>
      <c r="DB140" s="143"/>
      <c r="DC140" s="143"/>
      <c r="DD140" s="143"/>
      <c r="DE140" s="143"/>
    </row>
    <row r="141" spans="2:30" s="182" customFormat="1" ht="16.5" customHeight="1">
      <c r="B141" s="152" t="s">
        <v>257</v>
      </c>
      <c r="C141" s="252" t="s">
        <v>373</v>
      </c>
      <c r="D141" s="145" t="s">
        <v>259</v>
      </c>
      <c r="E141" s="155">
        <f>Database!E137*(0.15+(0.58*(Indices!E138/Indices!CK57))+(0.16*(Indices!E139/Indices!CK58))+(0.11*Indices!E140/Indices!CK59))</f>
        <v>0.681437148826951</v>
      </c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</row>
    <row r="142" spans="2:30" s="182" customFormat="1" ht="16.5" customHeight="1">
      <c r="B142" s="152" t="s">
        <v>260</v>
      </c>
      <c r="C142" s="252" t="s">
        <v>374</v>
      </c>
      <c r="D142" s="145" t="s">
        <v>259</v>
      </c>
      <c r="E142" s="155">
        <f>Database!E138*(0.15+(0.58*(Indices!E138/Indices!CK57))+(0.16*(Indices!E139/Indices!CK58))+(0.11*Indices!E140/Indices!CK59))</f>
        <v>0.9085828651026013</v>
      </c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</row>
    <row r="143" spans="1:30" ht="15">
      <c r="A143" s="182"/>
      <c r="B143" s="172"/>
      <c r="C143" s="177"/>
      <c r="D143" s="172"/>
      <c r="E143" s="155"/>
      <c r="F143" s="155"/>
      <c r="G143" s="155"/>
      <c r="H143" s="155"/>
      <c r="I143" s="155"/>
      <c r="J143" s="155"/>
      <c r="K143" s="175"/>
      <c r="AD143" s="155"/>
    </row>
    <row r="144" spans="2:109" ht="15.75">
      <c r="B144" s="263">
        <v>13</v>
      </c>
      <c r="C144" s="264" t="s">
        <v>375</v>
      </c>
      <c r="D144" s="178" t="s">
        <v>259</v>
      </c>
      <c r="E144" s="265">
        <f>Database!E140*(0.15+(0.74*(Indices!$E$138/Indices!$CK$57))+(0.11*(Indices!$E$140/Indices!$CK$59)))</f>
        <v>5.848090406021185</v>
      </c>
      <c r="F144" s="266"/>
      <c r="G144" s="266"/>
      <c r="H144" s="266"/>
      <c r="I144" s="266"/>
      <c r="J144" s="266"/>
      <c r="K144" s="184"/>
      <c r="L144" s="184"/>
      <c r="M144" s="184"/>
      <c r="N144" s="184"/>
      <c r="O144" s="184"/>
      <c r="P144" s="184"/>
      <c r="Q144" s="184"/>
      <c r="R144" s="184"/>
      <c r="S144" s="184"/>
      <c r="T144" s="184"/>
      <c r="U144" s="184"/>
      <c r="V144" s="184"/>
      <c r="W144" s="184"/>
      <c r="X144" s="184"/>
      <c r="Y144" s="184"/>
      <c r="Z144" s="184"/>
      <c r="AA144" s="184"/>
      <c r="AB144" s="184"/>
      <c r="AC144" s="184"/>
      <c r="AD144" s="266"/>
      <c r="AE144" s="183"/>
      <c r="AF144" s="183"/>
      <c r="AG144" s="183"/>
      <c r="AH144" s="183"/>
      <c r="AI144" s="183"/>
      <c r="AJ144" s="183"/>
      <c r="AK144" s="183"/>
      <c r="AL144" s="183"/>
      <c r="AM144" s="183"/>
      <c r="AN144" s="183"/>
      <c r="AO144" s="183"/>
      <c r="AP144" s="183"/>
      <c r="AQ144" s="183"/>
      <c r="AR144" s="183"/>
      <c r="AS144" s="183"/>
      <c r="AT144" s="183"/>
      <c r="AU144" s="183"/>
      <c r="AV144" s="183"/>
      <c r="AW144" s="183"/>
      <c r="AX144" s="183"/>
      <c r="AY144" s="183"/>
      <c r="AZ144" s="183"/>
      <c r="BA144" s="183"/>
      <c r="BB144" s="183"/>
      <c r="BC144" s="183"/>
      <c r="BD144" s="183"/>
      <c r="BE144" s="183"/>
      <c r="BF144" s="183"/>
      <c r="BG144" s="183"/>
      <c r="BH144" s="183"/>
      <c r="BI144" s="183"/>
      <c r="BJ144" s="183"/>
      <c r="BK144" s="183"/>
      <c r="BL144" s="183"/>
      <c r="BM144" s="183"/>
      <c r="BN144" s="183"/>
      <c r="BO144" s="183"/>
      <c r="BP144" s="183"/>
      <c r="BQ144" s="183"/>
      <c r="BR144" s="183"/>
      <c r="BS144" s="183"/>
      <c r="BT144" s="183"/>
      <c r="BU144" s="183"/>
      <c r="BV144" s="183"/>
      <c r="BW144" s="183"/>
      <c r="BX144" s="183"/>
      <c r="BY144" s="183"/>
      <c r="BZ144" s="183"/>
      <c r="CA144" s="183"/>
      <c r="CB144" s="183"/>
      <c r="CC144" s="183"/>
      <c r="CD144" s="183"/>
      <c r="CE144" s="183"/>
      <c r="CF144" s="183"/>
      <c r="CG144" s="183"/>
      <c r="CH144" s="183"/>
      <c r="CI144" s="183"/>
      <c r="CJ144" s="183"/>
      <c r="CK144" s="183"/>
      <c r="CL144" s="183"/>
      <c r="CM144" s="183"/>
      <c r="CN144" s="183"/>
      <c r="CO144" s="183"/>
      <c r="CP144" s="183"/>
      <c r="CQ144" s="183"/>
      <c r="CR144" s="183"/>
      <c r="CS144" s="183"/>
      <c r="CT144" s="183"/>
      <c r="CU144" s="183"/>
      <c r="CV144" s="183"/>
      <c r="CW144" s="183"/>
      <c r="CX144" s="183"/>
      <c r="CY144" s="183"/>
      <c r="CZ144" s="183"/>
      <c r="DA144" s="183"/>
      <c r="DB144" s="183"/>
      <c r="DC144" s="183"/>
      <c r="DD144" s="183"/>
      <c r="DE144" s="183"/>
    </row>
    <row r="145" spans="2:30" ht="15">
      <c r="B145" s="168"/>
      <c r="C145" s="256"/>
      <c r="D145" s="170"/>
      <c r="E145" s="155"/>
      <c r="F145" s="155"/>
      <c r="G145" s="155"/>
      <c r="H145" s="176"/>
      <c r="I145" s="155"/>
      <c r="J145" s="155"/>
      <c r="K145" s="175"/>
      <c r="AD145" s="155"/>
    </row>
    <row r="146" spans="2:109" ht="15.75" customHeight="1">
      <c r="B146" s="142">
        <v>14</v>
      </c>
      <c r="C146" s="250" t="s">
        <v>376</v>
      </c>
      <c r="D146" s="142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3"/>
      <c r="BI146" s="143"/>
      <c r="BJ146" s="143"/>
      <c r="BK146" s="143"/>
      <c r="BL146" s="143"/>
      <c r="BM146" s="143"/>
      <c r="BN146" s="143"/>
      <c r="BO146" s="143"/>
      <c r="BP146" s="143"/>
      <c r="BQ146" s="143"/>
      <c r="BR146" s="143"/>
      <c r="BS146" s="143"/>
      <c r="BT146" s="143"/>
      <c r="BU146" s="143"/>
      <c r="BV146" s="143"/>
      <c r="BW146" s="143"/>
      <c r="BX146" s="143"/>
      <c r="BY146" s="143"/>
      <c r="BZ146" s="143"/>
      <c r="CA146" s="143"/>
      <c r="CB146" s="143"/>
      <c r="CC146" s="143"/>
      <c r="CD146" s="143"/>
      <c r="CE146" s="143"/>
      <c r="CF146" s="143"/>
      <c r="CG146" s="143"/>
      <c r="CH146" s="143"/>
      <c r="CI146" s="143"/>
      <c r="CJ146" s="143"/>
      <c r="CK146" s="143"/>
      <c r="CL146" s="143"/>
      <c r="CM146" s="143"/>
      <c r="CN146" s="143"/>
      <c r="CO146" s="143"/>
      <c r="CP146" s="143"/>
      <c r="CQ146" s="143"/>
      <c r="CR146" s="143"/>
      <c r="CS146" s="143"/>
      <c r="CT146" s="143"/>
      <c r="CU146" s="143"/>
      <c r="CV146" s="143"/>
      <c r="CW146" s="143"/>
      <c r="CX146" s="143"/>
      <c r="CY146" s="143"/>
      <c r="CZ146" s="143"/>
      <c r="DA146" s="143"/>
      <c r="DB146" s="143"/>
      <c r="DC146" s="143"/>
      <c r="DD146" s="143"/>
      <c r="DE146" s="143"/>
    </row>
    <row r="147" spans="2:30" ht="15.75" customHeight="1">
      <c r="B147" s="152" t="s">
        <v>257</v>
      </c>
      <c r="C147" s="252" t="s">
        <v>377</v>
      </c>
      <c r="D147" s="145" t="s">
        <v>259</v>
      </c>
      <c r="E147" s="528">
        <f>Database!E143*(0.15+(0.6*(Indices!$E$131/Indices!$CK$50)+(0.15*(Indices!$E$142/Indices!$CK$61))+(0.1*(Indices!$E$153/Indices!$CK$72))))</f>
        <v>175.7157027246272</v>
      </c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</row>
    <row r="148" spans="5:30" ht="15.75" customHeight="1" outlineLevel="1">
      <c r="E148" s="163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</row>
    <row r="149" spans="3:30" ht="15" outlineLevel="1">
      <c r="C149" s="156" t="s">
        <v>379</v>
      </c>
      <c r="E149" s="163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</row>
    <row r="150" spans="3:30" ht="17.25" customHeight="1" outlineLevel="1">
      <c r="C150" s="156" t="s">
        <v>380</v>
      </c>
      <c r="E150" s="163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</row>
    <row r="151" spans="3:30" ht="27" customHeight="1" outlineLevel="1">
      <c r="C151" s="156" t="s">
        <v>381</v>
      </c>
      <c r="E151" s="163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</row>
    <row r="152" spans="3:30" ht="15.75" customHeight="1" outlineLevel="1">
      <c r="C152" s="156" t="s">
        <v>382</v>
      </c>
      <c r="E152" s="163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</row>
    <row r="153" spans="3:30" ht="15" outlineLevel="1">
      <c r="C153" s="156" t="s">
        <v>383</v>
      </c>
      <c r="E153" s="163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</row>
    <row r="154" spans="3:30" ht="15.75" customHeight="1" outlineLevel="1">
      <c r="C154" s="156" t="s">
        <v>384</v>
      </c>
      <c r="E154" s="163"/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</row>
    <row r="155" spans="3:30" ht="15.75" customHeight="1" outlineLevel="1">
      <c r="C155" s="156" t="s">
        <v>385</v>
      </c>
      <c r="E155" s="163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</row>
    <row r="156" spans="3:30" ht="15.75" customHeight="1" outlineLevel="1">
      <c r="C156" s="156" t="s">
        <v>386</v>
      </c>
      <c r="E156" s="163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</row>
    <row r="157" spans="3:30" ht="15.75" customHeight="1" outlineLevel="1">
      <c r="C157" s="156" t="s">
        <v>387</v>
      </c>
      <c r="E157" s="163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</row>
    <row r="158" spans="2:30" ht="19.5" customHeight="1">
      <c r="B158" s="152" t="s">
        <v>260</v>
      </c>
      <c r="C158" s="252" t="s">
        <v>388</v>
      </c>
      <c r="D158" s="145" t="s">
        <v>259</v>
      </c>
      <c r="E158" s="528">
        <f>Database!E154*(0.15+(0.6*(Indices!$E$131/Indices!$CK$50)+(0.15*(Indices!$E$142/Indices!$CK$61))+(0.1*(Indices!$E$153/Indices!$CK$72))))</f>
        <v>197.68016556520558</v>
      </c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</row>
    <row r="159" spans="3:30" ht="19.5" customHeight="1" hidden="1" outlineLevel="1">
      <c r="C159" s="156" t="s">
        <v>389</v>
      </c>
      <c r="E159" s="155"/>
      <c r="F159" s="155"/>
      <c r="G159" s="155"/>
      <c r="H159" s="155"/>
      <c r="I159" s="155"/>
      <c r="J159" s="155"/>
      <c r="K159" s="267"/>
      <c r="AD159" s="155"/>
    </row>
    <row r="160" spans="3:30" ht="14.25" customHeight="1" hidden="1" outlineLevel="1">
      <c r="C160" s="156" t="s">
        <v>390</v>
      </c>
      <c r="E160" s="155"/>
      <c r="F160" s="155"/>
      <c r="G160" s="155"/>
      <c r="H160" s="155"/>
      <c r="I160" s="155"/>
      <c r="J160" s="155"/>
      <c r="K160" s="267"/>
      <c r="AD160" s="155"/>
    </row>
    <row r="161" spans="3:30" ht="19.5" customHeight="1" hidden="1" outlineLevel="1">
      <c r="C161" s="156" t="s">
        <v>380</v>
      </c>
      <c r="E161" s="155"/>
      <c r="F161" s="155"/>
      <c r="G161" s="155"/>
      <c r="H161" s="155"/>
      <c r="I161" s="155"/>
      <c r="J161" s="155"/>
      <c r="K161" s="267"/>
      <c r="AD161" s="155"/>
    </row>
    <row r="162" spans="3:30" ht="12.75" customHeight="1" hidden="1" outlineLevel="1">
      <c r="C162" s="156" t="s">
        <v>381</v>
      </c>
      <c r="E162" s="155"/>
      <c r="F162" s="155"/>
      <c r="G162" s="155"/>
      <c r="H162" s="155"/>
      <c r="I162" s="155"/>
      <c r="J162" s="155"/>
      <c r="K162" s="267"/>
      <c r="AD162" s="155"/>
    </row>
    <row r="163" spans="3:30" ht="15.75" customHeight="1" hidden="1" outlineLevel="1">
      <c r="C163" s="156" t="s">
        <v>391</v>
      </c>
      <c r="E163" s="155"/>
      <c r="F163" s="155"/>
      <c r="G163" s="155"/>
      <c r="H163" s="155"/>
      <c r="I163" s="155"/>
      <c r="J163" s="155"/>
      <c r="K163" s="267"/>
      <c r="AD163" s="155"/>
    </row>
    <row r="164" spans="3:30" ht="15.75" customHeight="1" hidden="1" outlineLevel="1">
      <c r="C164" s="156" t="s">
        <v>392</v>
      </c>
      <c r="E164" s="155"/>
      <c r="F164" s="155"/>
      <c r="G164" s="155"/>
      <c r="H164" s="155"/>
      <c r="I164" s="155"/>
      <c r="J164" s="155"/>
      <c r="K164" s="267"/>
      <c r="AD164" s="155"/>
    </row>
    <row r="165" spans="3:30" ht="20.25" customHeight="1" hidden="1" outlineLevel="1">
      <c r="C165" s="156" t="s">
        <v>379</v>
      </c>
      <c r="E165" s="155"/>
      <c r="F165" s="155"/>
      <c r="G165" s="155"/>
      <c r="H165" s="155"/>
      <c r="I165" s="155"/>
      <c r="J165" s="155"/>
      <c r="K165" s="267"/>
      <c r="AD165" s="155"/>
    </row>
    <row r="166" spans="3:30" ht="13.5" customHeight="1" hidden="1" outlineLevel="1">
      <c r="C166" s="156" t="s">
        <v>393</v>
      </c>
      <c r="E166" s="155"/>
      <c r="F166" s="155"/>
      <c r="G166" s="155"/>
      <c r="H166" s="155"/>
      <c r="I166" s="155"/>
      <c r="J166" s="155"/>
      <c r="K166" s="267"/>
      <c r="AD166" s="155"/>
    </row>
    <row r="167" spans="3:30" ht="15.75" customHeight="1" hidden="1" outlineLevel="1">
      <c r="C167" s="156" t="s">
        <v>384</v>
      </c>
      <c r="E167" s="155"/>
      <c r="F167" s="155"/>
      <c r="G167" s="155"/>
      <c r="H167" s="155"/>
      <c r="I167" s="155"/>
      <c r="J167" s="155"/>
      <c r="K167" s="267"/>
      <c r="AD167" s="155"/>
    </row>
    <row r="168" spans="3:30" ht="15.75" customHeight="1" hidden="1" outlineLevel="1">
      <c r="C168" s="156" t="s">
        <v>383</v>
      </c>
      <c r="E168" s="155"/>
      <c r="F168" s="155"/>
      <c r="G168" s="155"/>
      <c r="H168" s="155"/>
      <c r="I168" s="155"/>
      <c r="J168" s="155"/>
      <c r="K168" s="267"/>
      <c r="AD168" s="155"/>
    </row>
    <row r="169" spans="3:30" ht="15.75" customHeight="1" hidden="1" outlineLevel="1">
      <c r="C169" s="156" t="s">
        <v>394</v>
      </c>
      <c r="E169" s="155"/>
      <c r="F169" s="155"/>
      <c r="G169" s="155"/>
      <c r="H169" s="155"/>
      <c r="I169" s="155"/>
      <c r="J169" s="155"/>
      <c r="K169" s="267"/>
      <c r="AD169" s="155"/>
    </row>
    <row r="170" spans="3:30" ht="15.75" customHeight="1" hidden="1" outlineLevel="1">
      <c r="C170" s="156" t="s">
        <v>386</v>
      </c>
      <c r="E170" s="155"/>
      <c r="F170" s="155"/>
      <c r="G170" s="155"/>
      <c r="H170" s="155"/>
      <c r="I170" s="155"/>
      <c r="J170" s="155"/>
      <c r="K170" s="267"/>
      <c r="AD170" s="155"/>
    </row>
    <row r="171" spans="3:30" ht="15.75" customHeight="1" hidden="1" outlineLevel="1">
      <c r="C171" s="156" t="s">
        <v>385</v>
      </c>
      <c r="E171" s="155"/>
      <c r="F171" s="155"/>
      <c r="G171" s="155"/>
      <c r="H171" s="155"/>
      <c r="I171" s="155"/>
      <c r="J171" s="155"/>
      <c r="K171" s="267"/>
      <c r="AD171" s="155"/>
    </row>
    <row r="172" spans="3:30" ht="15.75" customHeight="1" hidden="1" outlineLevel="1">
      <c r="C172" s="156" t="s">
        <v>387</v>
      </c>
      <c r="E172" s="155"/>
      <c r="F172" s="155"/>
      <c r="G172" s="155"/>
      <c r="H172" s="155"/>
      <c r="I172" s="155"/>
      <c r="J172" s="155"/>
      <c r="K172" s="267"/>
      <c r="AD172" s="155"/>
    </row>
    <row r="173" spans="5:30" ht="15" collapsed="1">
      <c r="E173" s="155"/>
      <c r="F173" s="155"/>
      <c r="G173" s="155"/>
      <c r="H173" s="155"/>
      <c r="I173" s="155"/>
      <c r="J173" s="155"/>
      <c r="K173" s="267"/>
      <c r="AD173" s="155"/>
    </row>
    <row r="174" spans="2:109" ht="30">
      <c r="B174" s="142">
        <v>15</v>
      </c>
      <c r="C174" s="261" t="s">
        <v>395</v>
      </c>
      <c r="D174" s="178" t="s">
        <v>259</v>
      </c>
      <c r="E174" s="163">
        <f>Database!E170*(0.2+(0.2*(Indices!$E$157/Indices!$CK$76))+(0.3*(Indices!$E$156/Indices!$CK$75))+(0.2*(Indices!$E$155/Indices!$CK$74))+(0.1*Indices!$E$153/Indices!$CK$72))</f>
        <v>75.47506299942557</v>
      </c>
      <c r="F174" s="255"/>
      <c r="G174" s="255"/>
      <c r="H174" s="255"/>
      <c r="I174" s="255"/>
      <c r="J174" s="255"/>
      <c r="K174" s="184"/>
      <c r="L174" s="184"/>
      <c r="M174" s="184"/>
      <c r="N174" s="184"/>
      <c r="O174" s="184"/>
      <c r="P174" s="184"/>
      <c r="Q174" s="184"/>
      <c r="R174" s="184"/>
      <c r="S174" s="184"/>
      <c r="T174" s="184"/>
      <c r="U174" s="184"/>
      <c r="V174" s="184"/>
      <c r="W174" s="184"/>
      <c r="X174" s="184"/>
      <c r="Y174" s="184"/>
      <c r="Z174" s="184"/>
      <c r="AA174" s="184"/>
      <c r="AB174" s="184"/>
      <c r="AC174" s="184"/>
      <c r="AD174" s="255"/>
      <c r="AE174" s="183"/>
      <c r="AF174" s="183"/>
      <c r="AG174" s="183"/>
      <c r="AH174" s="183"/>
      <c r="AI174" s="183"/>
      <c r="AJ174" s="183"/>
      <c r="AK174" s="183"/>
      <c r="AL174" s="183"/>
      <c r="AM174" s="183"/>
      <c r="AN174" s="183"/>
      <c r="AO174" s="183"/>
      <c r="AP174" s="183"/>
      <c r="AQ174" s="183"/>
      <c r="AR174" s="183"/>
      <c r="AS174" s="183"/>
      <c r="AT174" s="183"/>
      <c r="AU174" s="183"/>
      <c r="AV174" s="183"/>
      <c r="AW174" s="183"/>
      <c r="AX174" s="183"/>
      <c r="AY174" s="183"/>
      <c r="AZ174" s="183"/>
      <c r="BA174" s="183"/>
      <c r="BB174" s="183"/>
      <c r="BC174" s="183"/>
      <c r="BD174" s="183"/>
      <c r="BE174" s="183"/>
      <c r="BF174" s="183"/>
      <c r="BG174" s="183"/>
      <c r="BH174" s="183"/>
      <c r="BI174" s="183"/>
      <c r="BJ174" s="183"/>
      <c r="BK174" s="183"/>
      <c r="BL174" s="183"/>
      <c r="BM174" s="183"/>
      <c r="BN174" s="183"/>
      <c r="BO174" s="183"/>
      <c r="BP174" s="183"/>
      <c r="BQ174" s="183"/>
      <c r="BR174" s="143"/>
      <c r="BS174" s="143"/>
      <c r="BT174" s="143"/>
      <c r="BU174" s="143"/>
      <c r="BV174" s="143"/>
      <c r="BW174" s="143"/>
      <c r="BX174" s="143"/>
      <c r="BY174" s="143"/>
      <c r="BZ174" s="143"/>
      <c r="CA174" s="143"/>
      <c r="CB174" s="143"/>
      <c r="CC174" s="143"/>
      <c r="CD174" s="143"/>
      <c r="CE174" s="143"/>
      <c r="CF174" s="143"/>
      <c r="CG174" s="143"/>
      <c r="CH174" s="143"/>
      <c r="CI174" s="143"/>
      <c r="CJ174" s="143"/>
      <c r="CK174" s="143"/>
      <c r="CL174" s="143"/>
      <c r="CM174" s="143"/>
      <c r="CN174" s="143"/>
      <c r="CO174" s="143"/>
      <c r="CP174" s="143"/>
      <c r="CQ174" s="143"/>
      <c r="CR174" s="143"/>
      <c r="CS174" s="143"/>
      <c r="CT174" s="143"/>
      <c r="CU174" s="143"/>
      <c r="CV174" s="143"/>
      <c r="CW174" s="143"/>
      <c r="CX174" s="143"/>
      <c r="CY174" s="143"/>
      <c r="CZ174" s="143"/>
      <c r="DA174" s="143"/>
      <c r="DB174" s="143"/>
      <c r="DC174" s="143"/>
      <c r="DD174" s="143"/>
      <c r="DE174" s="143"/>
    </row>
    <row r="175" spans="2:30" ht="15">
      <c r="B175" s="168"/>
      <c r="C175" s="256"/>
      <c r="D175" s="145"/>
      <c r="E175" s="155"/>
      <c r="F175" s="155"/>
      <c r="G175" s="155"/>
      <c r="H175" s="155"/>
      <c r="I175" s="155"/>
      <c r="J175" s="155"/>
      <c r="K175" s="267"/>
      <c r="AD175" s="155"/>
    </row>
    <row r="176" spans="2:109" ht="15">
      <c r="B176" s="142">
        <v>16</v>
      </c>
      <c r="C176" s="250" t="s">
        <v>396</v>
      </c>
      <c r="D176" s="178" t="s">
        <v>259</v>
      </c>
      <c r="E176" s="265">
        <f>Database!E172*(0.85+(0.15*Indices!$E$147/Indices!$CK$66))</f>
        <v>1.2229906542056073</v>
      </c>
      <c r="F176" s="255"/>
      <c r="G176" s="255"/>
      <c r="H176" s="255"/>
      <c r="I176" s="255"/>
      <c r="J176" s="255"/>
      <c r="K176" s="184"/>
      <c r="L176" s="184"/>
      <c r="M176" s="184"/>
      <c r="N176" s="184"/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  <c r="Y176" s="184"/>
      <c r="Z176" s="184"/>
      <c r="AA176" s="184"/>
      <c r="AB176" s="184"/>
      <c r="AC176" s="184"/>
      <c r="AD176" s="255"/>
      <c r="AE176" s="183"/>
      <c r="AF176" s="183"/>
      <c r="AG176" s="183"/>
      <c r="AH176" s="183"/>
      <c r="AI176" s="183"/>
      <c r="AJ176" s="183"/>
      <c r="AK176" s="183"/>
      <c r="AL176" s="183"/>
      <c r="AM176" s="183"/>
      <c r="AN176" s="183"/>
      <c r="AO176" s="183"/>
      <c r="AP176" s="183"/>
      <c r="AQ176" s="183"/>
      <c r="AR176" s="183"/>
      <c r="AS176" s="143"/>
      <c r="AT176" s="143"/>
      <c r="AU176" s="143"/>
      <c r="AV176" s="143"/>
      <c r="AW176" s="143"/>
      <c r="AX176" s="143"/>
      <c r="AY176" s="143"/>
      <c r="AZ176" s="143"/>
      <c r="BA176" s="143"/>
      <c r="BB176" s="143"/>
      <c r="BC176" s="143"/>
      <c r="BD176" s="143"/>
      <c r="BE176" s="143"/>
      <c r="BF176" s="143"/>
      <c r="BG176" s="143"/>
      <c r="BH176" s="143"/>
      <c r="BI176" s="143"/>
      <c r="BJ176" s="143"/>
      <c r="BK176" s="143"/>
      <c r="BL176" s="143"/>
      <c r="BM176" s="143"/>
      <c r="BN176" s="143"/>
      <c r="BO176" s="143"/>
      <c r="BP176" s="143"/>
      <c r="BQ176" s="143"/>
      <c r="BR176" s="143"/>
      <c r="BS176" s="143"/>
      <c r="BT176" s="143"/>
      <c r="BU176" s="143"/>
      <c r="BV176" s="143"/>
      <c r="BW176" s="143"/>
      <c r="BX176" s="143"/>
      <c r="BY176" s="143"/>
      <c r="BZ176" s="143"/>
      <c r="CA176" s="143"/>
      <c r="CB176" s="143"/>
      <c r="CC176" s="143"/>
      <c r="CD176" s="143"/>
      <c r="CE176" s="143"/>
      <c r="CF176" s="143"/>
      <c r="CG176" s="143"/>
      <c r="CH176" s="143"/>
      <c r="CI176" s="143"/>
      <c r="CJ176" s="143"/>
      <c r="CK176" s="143"/>
      <c r="CL176" s="143"/>
      <c r="CM176" s="143"/>
      <c r="CN176" s="143"/>
      <c r="CO176" s="143"/>
      <c r="CP176" s="143"/>
      <c r="CQ176" s="143"/>
      <c r="CR176" s="143"/>
      <c r="CS176" s="143"/>
      <c r="CT176" s="143"/>
      <c r="CU176" s="143"/>
      <c r="CV176" s="143"/>
      <c r="CW176" s="143"/>
      <c r="CX176" s="143"/>
      <c r="CY176" s="143"/>
      <c r="CZ176" s="143"/>
      <c r="DA176" s="143"/>
      <c r="DB176" s="143"/>
      <c r="DC176" s="143"/>
      <c r="DD176" s="143"/>
      <c r="DE176" s="143"/>
    </row>
    <row r="177" spans="2:30" ht="15">
      <c r="B177" s="168"/>
      <c r="C177" s="256"/>
      <c r="D177" s="145"/>
      <c r="E177" s="155"/>
      <c r="F177" s="155"/>
      <c r="G177" s="155"/>
      <c r="H177" s="155"/>
      <c r="I177" s="155"/>
      <c r="J177" s="155"/>
      <c r="K177" s="267"/>
      <c r="AD177" s="155"/>
    </row>
    <row r="178" spans="2:109" ht="15">
      <c r="B178" s="142">
        <v>17</v>
      </c>
      <c r="C178" s="250" t="s">
        <v>397</v>
      </c>
      <c r="D178" s="178" t="s">
        <v>259</v>
      </c>
      <c r="E178" s="265">
        <f>Database!E174*(0.85+(0.15*Indices!$E$147/Indices!$CK$66))</f>
        <v>1.0191588785046728</v>
      </c>
      <c r="F178" s="255"/>
      <c r="G178" s="255"/>
      <c r="H178" s="255"/>
      <c r="I178" s="255"/>
      <c r="J178" s="255"/>
      <c r="K178" s="184"/>
      <c r="L178" s="184"/>
      <c r="M178" s="184"/>
      <c r="N178" s="184"/>
      <c r="O178" s="184"/>
      <c r="P178" s="184"/>
      <c r="Q178" s="184"/>
      <c r="R178" s="184"/>
      <c r="S178" s="184"/>
      <c r="T178" s="184"/>
      <c r="U178" s="184"/>
      <c r="V178" s="184"/>
      <c r="W178" s="184"/>
      <c r="X178" s="184"/>
      <c r="Y178" s="184"/>
      <c r="Z178" s="184"/>
      <c r="AA178" s="184"/>
      <c r="AB178" s="184"/>
      <c r="AC178" s="184"/>
      <c r="AD178" s="255"/>
      <c r="AE178" s="183"/>
      <c r="AF178" s="183"/>
      <c r="AG178" s="183"/>
      <c r="AH178" s="183"/>
      <c r="AI178" s="183"/>
      <c r="AJ178" s="183"/>
      <c r="AK178" s="183"/>
      <c r="AL178" s="183"/>
      <c r="AM178" s="183"/>
      <c r="AN178" s="183"/>
      <c r="AO178" s="183"/>
      <c r="AP178" s="183"/>
      <c r="AQ178" s="183"/>
      <c r="AR178" s="183"/>
      <c r="AS178" s="143"/>
      <c r="AT178" s="143"/>
      <c r="AU178" s="143"/>
      <c r="AV178" s="143"/>
      <c r="AW178" s="143"/>
      <c r="AX178" s="143"/>
      <c r="AY178" s="143"/>
      <c r="AZ178" s="143"/>
      <c r="BA178" s="143"/>
      <c r="BB178" s="143"/>
      <c r="BC178" s="143"/>
      <c r="BD178" s="143"/>
      <c r="BE178" s="143"/>
      <c r="BF178" s="143"/>
      <c r="BG178" s="143"/>
      <c r="BH178" s="143"/>
      <c r="BI178" s="143"/>
      <c r="BJ178" s="143"/>
      <c r="BK178" s="143"/>
      <c r="BL178" s="143"/>
      <c r="BM178" s="143"/>
      <c r="BN178" s="143"/>
      <c r="BO178" s="143"/>
      <c r="BP178" s="143"/>
      <c r="BQ178" s="143"/>
      <c r="BR178" s="143"/>
      <c r="BS178" s="143"/>
      <c r="BT178" s="143"/>
      <c r="BU178" s="143"/>
      <c r="BV178" s="143"/>
      <c r="BW178" s="143"/>
      <c r="BX178" s="143"/>
      <c r="BY178" s="143"/>
      <c r="BZ178" s="143"/>
      <c r="CA178" s="143"/>
      <c r="CB178" s="143"/>
      <c r="CC178" s="143"/>
      <c r="CD178" s="143"/>
      <c r="CE178" s="143"/>
      <c r="CF178" s="143"/>
      <c r="CG178" s="143"/>
      <c r="CH178" s="143"/>
      <c r="CI178" s="143"/>
      <c r="CJ178" s="143"/>
      <c r="CK178" s="143"/>
      <c r="CL178" s="143"/>
      <c r="CM178" s="143"/>
      <c r="CN178" s="143"/>
      <c r="CO178" s="143"/>
      <c r="CP178" s="143"/>
      <c r="CQ178" s="143"/>
      <c r="CR178" s="143"/>
      <c r="CS178" s="143"/>
      <c r="CT178" s="143"/>
      <c r="CU178" s="143"/>
      <c r="CV178" s="143"/>
      <c r="CW178" s="143"/>
      <c r="CX178" s="143"/>
      <c r="CY178" s="143"/>
      <c r="CZ178" s="143"/>
      <c r="DA178" s="143"/>
      <c r="DB178" s="143"/>
      <c r="DC178" s="143"/>
      <c r="DD178" s="143"/>
      <c r="DE178" s="143"/>
    </row>
    <row r="179" spans="2:30" ht="15">
      <c r="B179" s="168"/>
      <c r="C179" s="256"/>
      <c r="D179" s="170"/>
      <c r="E179" s="155"/>
      <c r="F179" s="155"/>
      <c r="G179" s="155"/>
      <c r="H179" s="155"/>
      <c r="I179" s="155"/>
      <c r="J179" s="155"/>
      <c r="K179" s="267"/>
      <c r="AD179" s="155"/>
    </row>
    <row r="180" spans="2:109" ht="20.25" customHeight="1">
      <c r="B180" s="142">
        <v>18</v>
      </c>
      <c r="C180" s="250" t="s">
        <v>398</v>
      </c>
      <c r="D180" s="142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143"/>
      <c r="AP180" s="143"/>
      <c r="AQ180" s="143"/>
      <c r="AR180" s="143"/>
      <c r="AS180" s="143"/>
      <c r="AT180" s="143"/>
      <c r="AU180" s="143"/>
      <c r="AV180" s="143"/>
      <c r="AW180" s="143"/>
      <c r="AX180" s="143"/>
      <c r="AY180" s="143"/>
      <c r="AZ180" s="143"/>
      <c r="BA180" s="143"/>
      <c r="BB180" s="143"/>
      <c r="BC180" s="143"/>
      <c r="BD180" s="143"/>
      <c r="BE180" s="143"/>
      <c r="BF180" s="143"/>
      <c r="BG180" s="143"/>
      <c r="BH180" s="143"/>
      <c r="BI180" s="143"/>
      <c r="BJ180" s="143"/>
      <c r="BK180" s="143"/>
      <c r="BL180" s="143"/>
      <c r="BM180" s="143"/>
      <c r="BN180" s="143"/>
      <c r="BO180" s="143"/>
      <c r="BP180" s="143"/>
      <c r="BQ180" s="143"/>
      <c r="BR180" s="143"/>
      <c r="BS180" s="143"/>
      <c r="BT180" s="143"/>
      <c r="BU180" s="143"/>
      <c r="BV180" s="143"/>
      <c r="BW180" s="143"/>
      <c r="BX180" s="143"/>
      <c r="BY180" s="143"/>
      <c r="BZ180" s="143"/>
      <c r="CA180" s="143"/>
      <c r="CB180" s="143"/>
      <c r="CC180" s="143"/>
      <c r="CD180" s="143"/>
      <c r="CE180" s="143"/>
      <c r="CF180" s="143"/>
      <c r="CG180" s="143"/>
      <c r="CH180" s="143"/>
      <c r="CI180" s="143"/>
      <c r="CJ180" s="143"/>
      <c r="CK180" s="143"/>
      <c r="CL180" s="143"/>
      <c r="CM180" s="143"/>
      <c r="CN180" s="143"/>
      <c r="CO180" s="143"/>
      <c r="CP180" s="143"/>
      <c r="CQ180" s="143"/>
      <c r="CR180" s="143"/>
      <c r="CS180" s="143"/>
      <c r="CT180" s="143"/>
      <c r="CU180" s="143"/>
      <c r="CV180" s="143"/>
      <c r="CW180" s="143"/>
      <c r="CX180" s="143"/>
      <c r="CY180" s="143"/>
      <c r="CZ180" s="143"/>
      <c r="DA180" s="143"/>
      <c r="DB180" s="143"/>
      <c r="DC180" s="143"/>
      <c r="DD180" s="143"/>
      <c r="DE180" s="143"/>
    </row>
    <row r="181" spans="2:30" ht="15">
      <c r="B181" s="152" t="s">
        <v>257</v>
      </c>
      <c r="C181" s="251" t="s">
        <v>399</v>
      </c>
      <c r="D181" s="145" t="s">
        <v>259</v>
      </c>
      <c r="E181" s="163">
        <f>Database!E177*(0.2+0.8*(Indices!$E$153/Indices!$CK$72))</f>
        <v>2.228456250224958</v>
      </c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268"/>
      <c r="R181" s="159"/>
      <c r="S181" s="159"/>
      <c r="T181" s="159"/>
      <c r="U181" s="159"/>
      <c r="V181" s="159"/>
      <c r="W181" s="159"/>
      <c r="X181" s="159"/>
      <c r="Y181" s="159"/>
      <c r="Z181" s="159"/>
      <c r="AA181" s="159"/>
      <c r="AB181" s="159"/>
      <c r="AC181" s="159"/>
      <c r="AD181" s="159"/>
    </row>
    <row r="182" spans="2:30" ht="25.5">
      <c r="B182" s="152" t="s">
        <v>260</v>
      </c>
      <c r="C182" s="251" t="s">
        <v>400</v>
      </c>
      <c r="D182" s="145" t="s">
        <v>259</v>
      </c>
      <c r="E182" s="527">
        <f>Database!E178*(0.2+(0.2*(Indices!$E$157/Indices!$CK$76))+(0.3*(Indices!$E$156/Indices!$CK$75))+(0.2*(Indices!$E$155/Indices!$CK$74))+(0.1*Indices!$E$153/Indices!$CK$72))</f>
        <v>70.4433921327972</v>
      </c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268"/>
      <c r="R182" s="159"/>
      <c r="S182" s="159"/>
      <c r="T182" s="159"/>
      <c r="U182" s="159"/>
      <c r="V182" s="159"/>
      <c r="W182" s="159"/>
      <c r="X182" s="159"/>
      <c r="Y182" s="159"/>
      <c r="Z182" s="159"/>
      <c r="AA182" s="159"/>
      <c r="AB182" s="159"/>
      <c r="AC182" s="159"/>
      <c r="AD182" s="159"/>
    </row>
    <row r="183" spans="2:30" ht="15">
      <c r="B183" s="152" t="s">
        <v>262</v>
      </c>
      <c r="C183" s="251" t="s">
        <v>401</v>
      </c>
      <c r="D183" s="145" t="s">
        <v>259</v>
      </c>
      <c r="E183" s="163">
        <f>Database!E179*(0.2+0.8*(Indices!$E$153/Indices!$CK$72))</f>
        <v>0.0005592088114314508</v>
      </c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268"/>
      <c r="R183" s="159"/>
      <c r="S183" s="159"/>
      <c r="T183" s="159"/>
      <c r="U183" s="159"/>
      <c r="V183" s="159"/>
      <c r="W183" s="159"/>
      <c r="X183" s="159"/>
      <c r="Y183" s="159"/>
      <c r="Z183" s="159"/>
      <c r="AA183" s="159"/>
      <c r="AB183" s="159"/>
      <c r="AC183" s="159"/>
      <c r="AD183" s="159"/>
    </row>
    <row r="184" spans="2:30" ht="15">
      <c r="B184" s="152" t="s">
        <v>264</v>
      </c>
      <c r="C184" s="251" t="s">
        <v>402</v>
      </c>
      <c r="D184" s="145" t="s">
        <v>259</v>
      </c>
      <c r="E184" s="163">
        <f>Database!E180*(0.2+0.8*(Indices!$E$153/Indices!$CK$72))</f>
        <v>0.02029380453795487</v>
      </c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268"/>
      <c r="R184" s="159"/>
      <c r="S184" s="159"/>
      <c r="T184" s="159"/>
      <c r="U184" s="159"/>
      <c r="V184" s="159"/>
      <c r="W184" s="159"/>
      <c r="X184" s="159"/>
      <c r="Y184" s="159"/>
      <c r="Z184" s="159"/>
      <c r="AA184" s="159"/>
      <c r="AB184" s="159"/>
      <c r="AC184" s="159"/>
      <c r="AD184" s="159"/>
    </row>
    <row r="185" spans="2:30" ht="25.5">
      <c r="B185" s="152" t="s">
        <v>270</v>
      </c>
      <c r="C185" s="251" t="s">
        <v>403</v>
      </c>
      <c r="D185" s="145" t="s">
        <v>259</v>
      </c>
      <c r="E185" s="531">
        <f>Database!E181*(0.2+(0.2*(Indices!$E$157/Indices!$CK$76))+(0.3*(Indices!$E$156/Indices!$CK$75))+(0.2*(Indices!$E$155/Indices!$CK$74))+(0.1*Indices!$E$153/Indices!$CK$72))</f>
        <v>0.015697867149757596</v>
      </c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268"/>
      <c r="R185" s="159"/>
      <c r="S185" s="159"/>
      <c r="T185" s="159"/>
      <c r="U185" s="159"/>
      <c r="V185" s="159"/>
      <c r="W185" s="159"/>
      <c r="X185" s="159"/>
      <c r="Y185" s="159"/>
      <c r="Z185" s="159"/>
      <c r="AA185" s="159"/>
      <c r="AB185" s="159"/>
      <c r="AC185" s="159"/>
      <c r="AD185" s="159"/>
    </row>
    <row r="186" spans="2:30" ht="15">
      <c r="B186" s="152" t="s">
        <v>272</v>
      </c>
      <c r="C186" s="251" t="s">
        <v>404</v>
      </c>
      <c r="D186" s="145" t="s">
        <v>259</v>
      </c>
      <c r="E186" s="163">
        <f>Database!E182*(0.2+0.8*(Indices!$E$153/Indices!$CK$72))</f>
        <v>0.0008022442500809849</v>
      </c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268"/>
      <c r="R186" s="159"/>
      <c r="S186" s="159"/>
      <c r="T186" s="159"/>
      <c r="U186" s="159"/>
      <c r="V186" s="159"/>
      <c r="W186" s="159"/>
      <c r="X186" s="159"/>
      <c r="Y186" s="159"/>
      <c r="Z186" s="159"/>
      <c r="AA186" s="159"/>
      <c r="AB186" s="159"/>
      <c r="AC186" s="159"/>
      <c r="AD186" s="159"/>
    </row>
    <row r="187" spans="2:30" ht="15">
      <c r="B187" s="152" t="s">
        <v>287</v>
      </c>
      <c r="C187" s="251" t="s">
        <v>405</v>
      </c>
      <c r="D187" s="145" t="s">
        <v>259</v>
      </c>
      <c r="E187" s="163">
        <f>Database!E183*(0.2+(0.2*(Indices!$E$157/Indices!$CK$76))+(0.3*(Indices!$E$156/Indices!$CK$75))+(0.2*(Indices!$E$155/Indices!$CK$74))+(0.1*Indices!$E$153/Indices!$CK$72))</f>
        <v>56.35471370623776</v>
      </c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268"/>
      <c r="R187" s="159"/>
      <c r="S187" s="159"/>
      <c r="T187" s="159"/>
      <c r="U187" s="159"/>
      <c r="V187" s="159"/>
      <c r="W187" s="159"/>
      <c r="X187" s="159"/>
      <c r="Y187" s="159"/>
      <c r="Z187" s="159"/>
      <c r="AA187" s="159"/>
      <c r="AB187" s="159"/>
      <c r="AC187" s="159"/>
      <c r="AD187" s="159"/>
    </row>
    <row r="188" spans="2:30" ht="15">
      <c r="B188" s="152" t="s">
        <v>289</v>
      </c>
      <c r="C188" s="251" t="s">
        <v>406</v>
      </c>
      <c r="D188" s="145" t="s">
        <v>259</v>
      </c>
      <c r="E188" s="163">
        <f>Database!E184*(0.2+(0.2*(Indices!$E$157/Indices!$CK$76))+(0.3*(Indices!$E$156/Indices!$CK$75))+(0.2*(Indices!$E$155/Indices!$CK$74))+(0.1*Indices!$E$153/Indices!$CK$72))</f>
        <v>100.63341733256743</v>
      </c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268"/>
      <c r="R188" s="159"/>
      <c r="S188" s="159"/>
      <c r="T188" s="159"/>
      <c r="U188" s="159"/>
      <c r="V188" s="159"/>
      <c r="W188" s="159"/>
      <c r="X188" s="159"/>
      <c r="Y188" s="159"/>
      <c r="Z188" s="159"/>
      <c r="AA188" s="159"/>
      <c r="AB188" s="159"/>
      <c r="AC188" s="159"/>
      <c r="AD188" s="159"/>
    </row>
    <row r="189" spans="2:30" ht="15">
      <c r="B189" s="152" t="s">
        <v>291</v>
      </c>
      <c r="C189" s="251" t="s">
        <v>407</v>
      </c>
      <c r="D189" s="145" t="s">
        <v>259</v>
      </c>
      <c r="E189" s="163">
        <f>Database!E185*(0.2+(0.2*(Indices!$E$157/Indices!$CK$76))+(0.3*(Indices!$E$156/Indices!$CK$75))+(0.2*(Indices!$E$155/Indices!$CK$74))+(0.1*Indices!$E$153/Indices!$CK$72))</f>
        <v>90.57007559931068</v>
      </c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268"/>
      <c r="R189" s="159"/>
      <c r="S189" s="159"/>
      <c r="T189" s="159"/>
      <c r="U189" s="159"/>
      <c r="V189" s="159"/>
      <c r="W189" s="159"/>
      <c r="X189" s="159"/>
      <c r="Y189" s="159"/>
      <c r="Z189" s="159"/>
      <c r="AA189" s="159"/>
      <c r="AB189" s="159"/>
      <c r="AC189" s="159"/>
      <c r="AD189" s="159"/>
    </row>
    <row r="190" spans="2:30" ht="25.5">
      <c r="B190" s="152" t="s">
        <v>291</v>
      </c>
      <c r="C190" s="251" t="s">
        <v>408</v>
      </c>
      <c r="D190" s="145" t="s">
        <v>259</v>
      </c>
      <c r="E190" s="163">
        <f>Database!E186*(0.2+0.8*(Indices!$E$153/Indices!$CK$72))</f>
        <v>5.571140625562395</v>
      </c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268"/>
      <c r="R190" s="159"/>
      <c r="S190" s="159"/>
      <c r="T190" s="159"/>
      <c r="U190" s="159"/>
      <c r="V190" s="159"/>
      <c r="W190" s="159"/>
      <c r="X190" s="159"/>
      <c r="Y190" s="159"/>
      <c r="Z190" s="159"/>
      <c r="AA190" s="159"/>
      <c r="AB190" s="159"/>
      <c r="AC190" s="159"/>
      <c r="AD190" s="159"/>
    </row>
    <row r="191" spans="2:30" ht="25.5">
      <c r="B191" s="152" t="s">
        <v>409</v>
      </c>
      <c r="C191" s="251" t="s">
        <v>410</v>
      </c>
      <c r="D191" s="145" t="s">
        <v>259</v>
      </c>
      <c r="E191" s="163">
        <f>Database!E187*(0.2+(0.2*(Indices!$E$157/Indices!$CK$76))+(0.3*(Indices!$E$156/Indices!$CK$75))+(0.2*(Indices!$E$155/Indices!$CK$74))+(0.1*Indices!$E$153/Indices!$CK$72))</f>
        <v>30.19002519977023</v>
      </c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268"/>
      <c r="R191" s="159"/>
      <c r="S191" s="159"/>
      <c r="T191" s="159"/>
      <c r="U191" s="159"/>
      <c r="V191" s="159"/>
      <c r="W191" s="159"/>
      <c r="X191" s="159"/>
      <c r="Y191" s="159"/>
      <c r="Z191" s="159"/>
      <c r="AA191" s="159"/>
      <c r="AB191" s="159"/>
      <c r="AC191" s="159"/>
      <c r="AD191" s="159"/>
    </row>
    <row r="192" spans="2:30" ht="15">
      <c r="B192" s="152"/>
      <c r="C192" s="251"/>
      <c r="D192" s="152"/>
      <c r="E192" s="159"/>
      <c r="F192" s="192"/>
      <c r="G192" s="159"/>
      <c r="H192" s="159"/>
      <c r="I192" s="192"/>
      <c r="J192" s="159"/>
      <c r="K192" s="267"/>
      <c r="AA192" s="159"/>
      <c r="AB192" s="159"/>
      <c r="AC192" s="159"/>
      <c r="AD192" s="159"/>
    </row>
    <row r="193" spans="2:30" ht="17.25" customHeight="1">
      <c r="B193" s="142">
        <v>19</v>
      </c>
      <c r="C193" s="250" t="s">
        <v>411</v>
      </c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  <c r="X193" s="143"/>
      <c r="Y193" s="143"/>
      <c r="Z193" s="143"/>
      <c r="AA193" s="159"/>
      <c r="AB193" s="159"/>
      <c r="AC193" s="159"/>
      <c r="AD193" s="143"/>
    </row>
    <row r="194" spans="2:30" ht="15">
      <c r="B194" s="152" t="s">
        <v>257</v>
      </c>
      <c r="C194" s="252" t="s">
        <v>412</v>
      </c>
      <c r="D194" s="152"/>
      <c r="E194" s="163"/>
      <c r="F194" s="155"/>
      <c r="G194" s="155"/>
      <c r="H194" s="176"/>
      <c r="I194" s="155"/>
      <c r="J194" s="269"/>
      <c r="K194" s="269"/>
      <c r="AA194" s="159"/>
      <c r="AB194" s="159"/>
      <c r="AC194" s="159"/>
      <c r="AD194" s="173"/>
    </row>
    <row r="195" spans="2:30" ht="25.5" outlineLevel="1">
      <c r="B195" s="160"/>
      <c r="C195" s="193" t="s">
        <v>413</v>
      </c>
      <c r="D195" s="145" t="s">
        <v>259</v>
      </c>
      <c r="E195" s="163">
        <f>Database!E191*(0.2+0.8*(Indices!$E$153/Indices!$CK$72))</f>
        <v>2.228456250224958</v>
      </c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  <c r="X195" s="159"/>
      <c r="Y195" s="159"/>
      <c r="Z195" s="159"/>
      <c r="AA195" s="159"/>
      <c r="AB195" s="159"/>
      <c r="AC195" s="159"/>
      <c r="AD195" s="159"/>
    </row>
    <row r="196" spans="2:30" ht="15" outlineLevel="1">
      <c r="B196" s="160"/>
      <c r="C196" s="193" t="s">
        <v>414</v>
      </c>
      <c r="D196" s="145" t="s">
        <v>259</v>
      </c>
      <c r="E196" s="163">
        <f>Database!E192*(0.2+0.8*(Indices!$E$153/Indices!$CK$72))</f>
        <v>0.27811134002807475</v>
      </c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  <c r="X196" s="159"/>
      <c r="Y196" s="159"/>
      <c r="Z196" s="159"/>
      <c r="AA196" s="159"/>
      <c r="AB196" s="159"/>
      <c r="AC196" s="159"/>
      <c r="AD196" s="159"/>
    </row>
    <row r="197" spans="2:30" ht="15" outlineLevel="1">
      <c r="B197" s="160"/>
      <c r="C197" s="193" t="s">
        <v>415</v>
      </c>
      <c r="D197" s="145" t="s">
        <v>259</v>
      </c>
      <c r="E197" s="163">
        <f>Database!E193*(0.2+0.8*(Indices!$E$153/Indices!$CK$72))</f>
        <v>0.11587972501169788</v>
      </c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  <c r="X197" s="159"/>
      <c r="Y197" s="159"/>
      <c r="Z197" s="159"/>
      <c r="AA197" s="159"/>
      <c r="AB197" s="159"/>
      <c r="AC197" s="159"/>
      <c r="AD197" s="159"/>
    </row>
    <row r="198" spans="2:30" ht="25.5" customHeight="1" outlineLevel="1">
      <c r="B198" s="160"/>
      <c r="C198" s="193" t="s">
        <v>416</v>
      </c>
      <c r="D198" s="145" t="s">
        <v>259</v>
      </c>
      <c r="E198" s="163">
        <f>Database!E194*(0.2+0.8*(Indices!$E$153/Indices!$CK$72))</f>
        <v>0.22284562502249583</v>
      </c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  <c r="X198" s="159"/>
      <c r="Y198" s="159"/>
      <c r="Z198" s="159"/>
      <c r="AA198" s="159"/>
      <c r="AB198" s="159"/>
      <c r="AC198" s="159"/>
      <c r="AD198" s="159"/>
    </row>
    <row r="199" spans="2:30" ht="15.75" customHeight="1" outlineLevel="1">
      <c r="B199" s="160"/>
      <c r="C199" s="193" t="s">
        <v>417</v>
      </c>
      <c r="D199" s="145" t="s">
        <v>259</v>
      </c>
      <c r="E199" s="163">
        <f>Database!E195*(0.2+0.8*(Indices!$E$153/Indices!$CK$72))</f>
        <v>0.16713421876687184</v>
      </c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  <c r="X199" s="159"/>
      <c r="Y199" s="159"/>
      <c r="Z199" s="159"/>
      <c r="AA199" s="159"/>
      <c r="AB199" s="159"/>
      <c r="AC199" s="159"/>
      <c r="AD199" s="159"/>
    </row>
    <row r="200" spans="2:30" ht="27" customHeight="1" outlineLevel="1">
      <c r="B200" s="160"/>
      <c r="C200" s="193" t="s">
        <v>418</v>
      </c>
      <c r="D200" s="145" t="s">
        <v>259</v>
      </c>
      <c r="E200" s="163">
        <f>Database!E196*(0.2+0.8*(Indices!$E$153/Indices!$CK$72))</f>
        <v>7.799596875787353</v>
      </c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  <c r="X200" s="159"/>
      <c r="Y200" s="159"/>
      <c r="Z200" s="159"/>
      <c r="AA200" s="159"/>
      <c r="AB200" s="159"/>
      <c r="AC200" s="159"/>
      <c r="AD200" s="159"/>
    </row>
    <row r="201" spans="2:30" ht="12.75" customHeight="1" outlineLevel="1">
      <c r="B201" s="160"/>
      <c r="C201" s="193" t="s">
        <v>419</v>
      </c>
      <c r="D201" s="145" t="s">
        <v>259</v>
      </c>
      <c r="E201" s="163">
        <f>Database!E197*(0.2+0.8*(Indices!$E$153/Indices!$CK$72))</f>
        <v>4.456912500449916</v>
      </c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  <c r="X201" s="159"/>
      <c r="Y201" s="159"/>
      <c r="Z201" s="159"/>
      <c r="AA201" s="159"/>
      <c r="AB201" s="159"/>
      <c r="AC201" s="159"/>
      <c r="AD201" s="159"/>
    </row>
    <row r="202" spans="2:30" ht="15" outlineLevel="1">
      <c r="B202" s="160"/>
      <c r="C202" s="193" t="s">
        <v>420</v>
      </c>
      <c r="D202" s="145" t="s">
        <v>259</v>
      </c>
      <c r="E202" s="163">
        <f>Database!E198*(0.2+0.8*(Indices!$E$153/Indices!$CK$72))</f>
        <v>6.685368750674874</v>
      </c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  <c r="X202" s="159"/>
      <c r="Y202" s="159"/>
      <c r="Z202" s="159"/>
      <c r="AA202" s="159"/>
      <c r="AB202" s="159"/>
      <c r="AC202" s="159"/>
      <c r="AD202" s="159"/>
    </row>
    <row r="203" spans="2:30" ht="15" outlineLevel="1">
      <c r="B203" s="160"/>
      <c r="C203" s="193" t="s">
        <v>421</v>
      </c>
      <c r="D203" s="145" t="s">
        <v>259</v>
      </c>
      <c r="E203" s="163">
        <f>Database!E199*(0.2+0.8*(Indices!$E$153/Indices!$CK$72))</f>
        <v>16.713421876687185</v>
      </c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  <c r="X203" s="159"/>
      <c r="Y203" s="159"/>
      <c r="Z203" s="159"/>
      <c r="AA203" s="159"/>
      <c r="AB203" s="159"/>
      <c r="AC203" s="159"/>
      <c r="AD203" s="159"/>
    </row>
    <row r="204" spans="2:30" ht="15" outlineLevel="1">
      <c r="B204" s="160"/>
      <c r="C204" s="193" t="s">
        <v>422</v>
      </c>
      <c r="D204" s="145" t="s">
        <v>259</v>
      </c>
      <c r="E204" s="163">
        <f>Database!E200*(0.2+0.8*(Indices!$E$153/Indices!$CK$72))</f>
        <v>0.6685368750674874</v>
      </c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  <c r="X204" s="159"/>
      <c r="Y204" s="159"/>
      <c r="Z204" s="159"/>
      <c r="AA204" s="159"/>
      <c r="AB204" s="159"/>
      <c r="AC204" s="159"/>
      <c r="AD204" s="159"/>
    </row>
    <row r="205" spans="2:30" ht="15" outlineLevel="1">
      <c r="B205" s="160"/>
      <c r="C205" s="193" t="s">
        <v>423</v>
      </c>
      <c r="D205" s="145" t="s">
        <v>259</v>
      </c>
      <c r="E205" s="163">
        <f>Database!E201*(0.2+0.8*(Indices!$E$153/Indices!$CK$72))</f>
        <v>1.002805312601231</v>
      </c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  <c r="X205" s="159"/>
      <c r="Y205" s="159"/>
      <c r="Z205" s="159"/>
      <c r="AA205" s="159"/>
      <c r="AB205" s="159"/>
      <c r="AC205" s="159"/>
      <c r="AD205" s="159"/>
    </row>
    <row r="206" spans="2:30" ht="15" outlineLevel="1">
      <c r="B206" s="160"/>
      <c r="C206" s="193" t="s">
        <v>424</v>
      </c>
      <c r="D206" s="145" t="s">
        <v>259</v>
      </c>
      <c r="E206" s="163">
        <f>Database!E202*(0.2+0.8*(Indices!$E$153/Indices!$CK$72))</f>
        <v>8.913825000899832</v>
      </c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9"/>
      <c r="Y206" s="159"/>
      <c r="Z206" s="159"/>
      <c r="AA206" s="159"/>
      <c r="AB206" s="159"/>
      <c r="AC206" s="159"/>
      <c r="AD206" s="159"/>
    </row>
    <row r="207" spans="2:30" ht="15" outlineLevel="1">
      <c r="B207" s="194"/>
      <c r="C207" s="193" t="s">
        <v>425</v>
      </c>
      <c r="D207" s="145" t="s">
        <v>259</v>
      </c>
      <c r="E207" s="163">
        <f>Database!E203*(0.2+0.8*(Indices!$E$153/Indices!$CK$72))</f>
        <v>1.002805312601231</v>
      </c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  <c r="X207" s="159"/>
      <c r="Y207" s="159"/>
      <c r="Z207" s="159"/>
      <c r="AA207" s="159"/>
      <c r="AB207" s="159"/>
      <c r="AC207" s="159"/>
      <c r="AD207" s="159"/>
    </row>
    <row r="208" spans="2:30" ht="15" outlineLevel="1">
      <c r="B208" s="194"/>
      <c r="C208" s="193" t="s">
        <v>426</v>
      </c>
      <c r="D208" s="145" t="s">
        <v>259</v>
      </c>
      <c r="E208" s="163">
        <f>Database!E204*(0.2+0.8*(Indices!$E$153/Indices!$CK$72))</f>
        <v>11.14228125112479</v>
      </c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  <c r="X208" s="159"/>
      <c r="Y208" s="159"/>
      <c r="Z208" s="159"/>
      <c r="AA208" s="159"/>
      <c r="AB208" s="159"/>
      <c r="AC208" s="159"/>
      <c r="AD208" s="159"/>
    </row>
    <row r="209" spans="2:30" ht="15">
      <c r="B209" s="152" t="s">
        <v>260</v>
      </c>
      <c r="C209" s="252" t="s">
        <v>427</v>
      </c>
      <c r="D209" s="152"/>
      <c r="E209" s="163">
        <f>Database!E205*(0.2+0.8*(Indices!$E$153/Indices!$CK$72))</f>
        <v>0</v>
      </c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  <c r="X209" s="159"/>
      <c r="Y209" s="159"/>
      <c r="Z209" s="159"/>
      <c r="AA209" s="159"/>
      <c r="AB209" s="159"/>
      <c r="AC209" s="159"/>
      <c r="AD209" s="159"/>
    </row>
    <row r="210" spans="2:30" ht="15" outlineLevel="1">
      <c r="B210" s="195"/>
      <c r="C210" s="193" t="s">
        <v>428</v>
      </c>
      <c r="D210" s="145" t="s">
        <v>259</v>
      </c>
      <c r="E210" s="163">
        <f>Database!E206*(0.2+0.8*(Indices!$E$153/Indices!$CK$72))</f>
        <v>6.685368750674874</v>
      </c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  <c r="X210" s="159"/>
      <c r="Y210" s="159"/>
      <c r="Z210" s="159"/>
      <c r="AA210" s="159"/>
      <c r="AB210" s="159"/>
      <c r="AC210" s="159"/>
      <c r="AD210" s="159"/>
    </row>
    <row r="211" spans="2:30" ht="25.5" outlineLevel="1">
      <c r="B211" s="197"/>
      <c r="C211" s="193" t="s">
        <v>429</v>
      </c>
      <c r="D211" s="145" t="s">
        <v>259</v>
      </c>
      <c r="E211" s="163">
        <f>Database!E207*(0.2+0.8*(Indices!$E$153/Indices!$CK$72))</f>
        <v>6.685368750674874</v>
      </c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9"/>
      <c r="Y211" s="159"/>
      <c r="Z211" s="159"/>
      <c r="AA211" s="159"/>
      <c r="AB211" s="159"/>
      <c r="AC211" s="159"/>
      <c r="AD211" s="159"/>
    </row>
    <row r="212" spans="2:30" ht="15">
      <c r="B212" s="237" t="s">
        <v>262</v>
      </c>
      <c r="C212" s="15" t="s">
        <v>430</v>
      </c>
      <c r="D212" s="145" t="s">
        <v>259</v>
      </c>
      <c r="E212" s="163">
        <f>Database!E208*(0.2+0.8*(Indices!$E$153/Indices!$CK$72))</f>
        <v>4.456912500449916</v>
      </c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  <c r="X212" s="159"/>
      <c r="Y212" s="159"/>
      <c r="Z212" s="159"/>
      <c r="AA212" s="159"/>
      <c r="AB212" s="159"/>
      <c r="AC212" s="159"/>
      <c r="AD212" s="159"/>
    </row>
    <row r="213" spans="2:30" ht="15">
      <c r="B213" s="237" t="s">
        <v>264</v>
      </c>
      <c r="C213" s="15" t="s">
        <v>324</v>
      </c>
      <c r="D213" s="152"/>
      <c r="E213" s="163">
        <f>Database!E209*(0.2+0.8*(Indices!$E$153/Indices!$CK$72))</f>
        <v>0</v>
      </c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  <c r="X213" s="159"/>
      <c r="Y213" s="159"/>
      <c r="Z213" s="159"/>
      <c r="AA213" s="159"/>
      <c r="AB213" s="159"/>
      <c r="AC213" s="159"/>
      <c r="AD213" s="159"/>
    </row>
    <row r="214" spans="2:30" ht="15" outlineLevel="1">
      <c r="B214" s="237"/>
      <c r="C214" s="193" t="s">
        <v>325</v>
      </c>
      <c r="D214" s="145" t="s">
        <v>259</v>
      </c>
      <c r="E214" s="163">
        <f>Database!E210*(0.2+0.8*(Indices!$E$153/Indices!$CK$72))</f>
        <v>0.3342684375337437</v>
      </c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  <c r="X214" s="159"/>
      <c r="Y214" s="159"/>
      <c r="Z214" s="159"/>
      <c r="AA214" s="159"/>
      <c r="AB214" s="159"/>
      <c r="AC214" s="159"/>
      <c r="AD214" s="159"/>
    </row>
    <row r="215" spans="2:30" ht="15" outlineLevel="1">
      <c r="B215" s="237"/>
      <c r="C215" s="193" t="s">
        <v>326</v>
      </c>
      <c r="D215" s="145" t="s">
        <v>259</v>
      </c>
      <c r="E215" s="163">
        <f>Database!E211*(0.2+0.8*(Indices!$E$153/Indices!$CK$72))</f>
        <v>0.22284562502249583</v>
      </c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  <c r="X215" s="159"/>
      <c r="Y215" s="159"/>
      <c r="Z215" s="159"/>
      <c r="AA215" s="159"/>
      <c r="AB215" s="159"/>
      <c r="AC215" s="159"/>
      <c r="AD215" s="159"/>
    </row>
    <row r="216" spans="2:30" ht="15" outlineLevel="1">
      <c r="B216" s="237"/>
      <c r="C216" s="193" t="s">
        <v>327</v>
      </c>
      <c r="D216" s="145" t="s">
        <v>259</v>
      </c>
      <c r="E216" s="163">
        <f>Database!E212*(0.2+0.8*(Indices!$E$153/Indices!$CK$72))</f>
        <v>0.06685368750674874</v>
      </c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  <c r="X216" s="159"/>
      <c r="Y216" s="159"/>
      <c r="Z216" s="159"/>
      <c r="AA216" s="159"/>
      <c r="AB216" s="159"/>
      <c r="AC216" s="159"/>
      <c r="AD216" s="159"/>
    </row>
    <row r="217" spans="2:30" ht="15" outlineLevel="1">
      <c r="B217" s="237"/>
      <c r="C217" s="193" t="s">
        <v>328</v>
      </c>
      <c r="D217" s="145" t="s">
        <v>259</v>
      </c>
      <c r="E217" s="163">
        <f>Database!E213*(0.2+0.8*(Indices!$E$153/Indices!$CK$72))</f>
        <v>0.06685368750674874</v>
      </c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  <c r="X217" s="159"/>
      <c r="Y217" s="159"/>
      <c r="Z217" s="159"/>
      <c r="AA217" s="159"/>
      <c r="AB217" s="159"/>
      <c r="AC217" s="159"/>
      <c r="AD217" s="159"/>
    </row>
    <row r="218" spans="2:30" ht="15" outlineLevel="1">
      <c r="B218" s="237"/>
      <c r="C218" s="193" t="s">
        <v>329</v>
      </c>
      <c r="D218" s="145" t="s">
        <v>259</v>
      </c>
      <c r="E218" s="163">
        <f>Database!E214*(0.2+0.8*(Indices!$E$153/Indices!$CK$72))</f>
        <v>0.03342684375337437</v>
      </c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  <c r="X218" s="159"/>
      <c r="Y218" s="159"/>
      <c r="Z218" s="159"/>
      <c r="AA218" s="159"/>
      <c r="AB218" s="159"/>
      <c r="AC218" s="159"/>
      <c r="AD218" s="159"/>
    </row>
    <row r="219" spans="2:30" ht="15" outlineLevel="1">
      <c r="B219" s="237"/>
      <c r="C219" s="193" t="s">
        <v>431</v>
      </c>
      <c r="D219" s="145" t="s">
        <v>259</v>
      </c>
      <c r="E219" s="163">
        <f>Database!E215*(0.2+0.8*(Indices!$E$153/Indices!$CK$72))</f>
        <v>7.019637188208618</v>
      </c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  <c r="X219" s="159"/>
      <c r="Y219" s="159"/>
      <c r="Z219" s="159"/>
      <c r="AA219" s="159"/>
      <c r="AB219" s="159"/>
      <c r="AC219" s="159"/>
      <c r="AD219" s="159"/>
    </row>
    <row r="220" spans="2:30" ht="15" outlineLevel="1">
      <c r="B220" s="237"/>
      <c r="C220" s="193" t="s">
        <v>432</v>
      </c>
      <c r="D220" s="145" t="s">
        <v>259</v>
      </c>
      <c r="E220" s="163">
        <f>Database!E216*(0.2+0.8*(Indices!$E$153/Indices!$CK$72))</f>
        <v>2.228456250224958</v>
      </c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9"/>
      <c r="Y220" s="159"/>
      <c r="Z220" s="159"/>
      <c r="AA220" s="159"/>
      <c r="AB220" s="159"/>
      <c r="AC220" s="159"/>
      <c r="AD220" s="159"/>
    </row>
    <row r="221" spans="2:30" ht="15" outlineLevel="1">
      <c r="B221" s="237"/>
      <c r="C221" s="193" t="s">
        <v>433</v>
      </c>
      <c r="D221" s="145" t="s">
        <v>259</v>
      </c>
      <c r="E221" s="163">
        <f>Database!E217*(0.2+0.8*(Indices!$E$153/Indices!$CK$72))</f>
        <v>16.713421876687185</v>
      </c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  <c r="X221" s="159"/>
      <c r="Y221" s="159"/>
      <c r="Z221" s="159"/>
      <c r="AA221" s="159"/>
      <c r="AB221" s="159"/>
      <c r="AC221" s="159"/>
      <c r="AD221" s="159"/>
    </row>
    <row r="222" spans="2:30" ht="15">
      <c r="B222" s="237" t="s">
        <v>270</v>
      </c>
      <c r="C222" s="15" t="s">
        <v>434</v>
      </c>
      <c r="D222" s="152"/>
      <c r="E222" s="163">
        <f>Database!E218*(0.2+0.8*(Indices!$E$153/Indices!$CK$72))</f>
        <v>0</v>
      </c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  <c r="X222" s="159"/>
      <c r="Y222" s="159"/>
      <c r="Z222" s="159"/>
      <c r="AA222" s="159"/>
      <c r="AB222" s="159"/>
      <c r="AC222" s="159"/>
      <c r="AD222" s="159"/>
    </row>
    <row r="223" spans="2:30" ht="15" outlineLevel="1">
      <c r="B223" s="237"/>
      <c r="C223" s="193" t="s">
        <v>435</v>
      </c>
      <c r="D223" s="145" t="s">
        <v>259</v>
      </c>
      <c r="E223" s="163">
        <f>Database!E219*(0.2+0.8*(Indices!$E$153/Indices!$CK$72))</f>
        <v>0.3342684375337437</v>
      </c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  <c r="X223" s="159"/>
      <c r="Y223" s="159"/>
      <c r="Z223" s="159"/>
      <c r="AA223" s="159"/>
      <c r="AB223" s="159"/>
      <c r="AC223" s="159"/>
      <c r="AD223" s="159"/>
    </row>
    <row r="224" spans="2:30" ht="15" outlineLevel="1">
      <c r="B224" s="237"/>
      <c r="C224" s="193" t="s">
        <v>436</v>
      </c>
      <c r="D224" s="145" t="s">
        <v>259</v>
      </c>
      <c r="E224" s="163">
        <f>Database!E220*(0.2+0.8*(Indices!$E$153/Indices!$CK$72))</f>
        <v>1.002805312601231</v>
      </c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  <c r="X224" s="159"/>
      <c r="Y224" s="159"/>
      <c r="Z224" s="159"/>
      <c r="AA224" s="159"/>
      <c r="AB224" s="159"/>
      <c r="AC224" s="159"/>
      <c r="AD224" s="159"/>
    </row>
    <row r="225" spans="2:30" ht="15" outlineLevel="1">
      <c r="B225" s="237"/>
      <c r="C225" s="193" t="s">
        <v>437</v>
      </c>
      <c r="D225" s="145" t="s">
        <v>259</v>
      </c>
      <c r="E225" s="163">
        <f>Database!E221*(0.2+0.8*(Indices!$E$153/Indices!$CK$72))</f>
        <v>0.6089530874046074</v>
      </c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  <c r="X225" s="159"/>
      <c r="Y225" s="159"/>
      <c r="Z225" s="159"/>
      <c r="AA225" s="159"/>
      <c r="AB225" s="159"/>
      <c r="AC225" s="159"/>
      <c r="AD225" s="159"/>
    </row>
    <row r="226" spans="2:30" ht="15" outlineLevel="1">
      <c r="B226" s="237"/>
      <c r="C226" s="193" t="s">
        <v>438</v>
      </c>
      <c r="D226" s="145" t="s">
        <v>259</v>
      </c>
      <c r="E226" s="163">
        <f>Database!E222*(0.2+0.8*(Indices!$E$153/Indices!$CK$72))</f>
        <v>0.10648445695280152</v>
      </c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  <c r="X226" s="159"/>
      <c r="Y226" s="159"/>
      <c r="Z226" s="159"/>
      <c r="AA226" s="159"/>
      <c r="AB226" s="159"/>
      <c r="AC226" s="159"/>
      <c r="AD226" s="159"/>
    </row>
    <row r="227" spans="2:30" ht="15" outlineLevel="1">
      <c r="B227" s="237"/>
      <c r="C227" s="193" t="s">
        <v>439</v>
      </c>
      <c r="D227" s="145" t="s">
        <v>259</v>
      </c>
      <c r="E227" s="163">
        <f>Database!E223*(0.2+0.8*(Indices!$E$153/Indices!$CK$72))</f>
        <v>1.7810035107955617</v>
      </c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  <c r="X227" s="159"/>
      <c r="Y227" s="159"/>
      <c r="Z227" s="159"/>
      <c r="AA227" s="159"/>
      <c r="AB227" s="159"/>
      <c r="AC227" s="159"/>
      <c r="AD227" s="159"/>
    </row>
    <row r="228" spans="2:30" ht="15" outlineLevel="1">
      <c r="B228" s="237"/>
      <c r="C228" s="193" t="s">
        <v>676</v>
      </c>
      <c r="D228" s="145" t="s">
        <v>259</v>
      </c>
      <c r="E228" s="163">
        <f>Database!E224*(0.2+0.8*(Indices!$E$153/Indices!$CK$72))</f>
        <v>1.3927851563905989</v>
      </c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  <c r="X228" s="159"/>
      <c r="Y228" s="159"/>
      <c r="Z228" s="159"/>
      <c r="AA228" s="159"/>
      <c r="AB228" s="159"/>
      <c r="AC228" s="159"/>
      <c r="AD228" s="159"/>
    </row>
    <row r="229" spans="2:30" ht="15">
      <c r="B229" s="237" t="s">
        <v>272</v>
      </c>
      <c r="C229" s="15" t="s">
        <v>441</v>
      </c>
      <c r="D229" s="145"/>
      <c r="E229" s="163">
        <f>Database!E225*(0.2+0.8*(Indices!$E$153/Indices!$CK$72))</f>
        <v>0</v>
      </c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  <c r="X229" s="159"/>
      <c r="Y229" s="159"/>
      <c r="Z229" s="159"/>
      <c r="AA229" s="159"/>
      <c r="AB229" s="159"/>
      <c r="AC229" s="159"/>
      <c r="AD229" s="159"/>
    </row>
    <row r="230" spans="2:30" ht="15" outlineLevel="1">
      <c r="B230" s="237"/>
      <c r="C230" s="193" t="s">
        <v>335</v>
      </c>
      <c r="D230" s="145" t="s">
        <v>259</v>
      </c>
      <c r="E230" s="163">
        <f>Database!E226*(0.2+0.8*(Indices!$E$153/Indices!$CK$72))</f>
        <v>0.22284562502249583</v>
      </c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  <c r="X230" s="159"/>
      <c r="Y230" s="159"/>
      <c r="Z230" s="159"/>
      <c r="AA230" s="159"/>
      <c r="AB230" s="159"/>
      <c r="AC230" s="159"/>
      <c r="AD230" s="159"/>
    </row>
    <row r="231" spans="2:30" ht="15" outlineLevel="1">
      <c r="B231" s="237"/>
      <c r="C231" s="193" t="s">
        <v>336</v>
      </c>
      <c r="D231" s="145" t="s">
        <v>259</v>
      </c>
      <c r="E231" s="163">
        <f>Database!E227*(0.2+0.8*(Indices!$E$153/Indices!$CK$72))</f>
        <v>0.16713421876687184</v>
      </c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  <c r="X231" s="159"/>
      <c r="Y231" s="159"/>
      <c r="Z231" s="159"/>
      <c r="AA231" s="159"/>
      <c r="AB231" s="159"/>
      <c r="AC231" s="159"/>
      <c r="AD231" s="159"/>
    </row>
    <row r="232" spans="2:30" ht="15" outlineLevel="1">
      <c r="B232" s="237"/>
      <c r="C232" s="193" t="s">
        <v>337</v>
      </c>
      <c r="D232" s="145" t="s">
        <v>259</v>
      </c>
      <c r="E232" s="163">
        <f>Database!E228*(0.2+0.8*(Indices!$E$153/Indices!$CK$72))</f>
        <v>0.05571140625562396</v>
      </c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  <c r="X232" s="159"/>
      <c r="Y232" s="159"/>
      <c r="Z232" s="159"/>
      <c r="AA232" s="159"/>
      <c r="AB232" s="159"/>
      <c r="AC232" s="159"/>
      <c r="AD232" s="159"/>
    </row>
    <row r="233" spans="2:30" ht="15" outlineLevel="1">
      <c r="B233" s="237"/>
      <c r="C233" s="193" t="s">
        <v>338</v>
      </c>
      <c r="D233" s="145" t="s">
        <v>259</v>
      </c>
      <c r="E233" s="163">
        <f>Database!E229*(0.2+0.8*(Indices!$E$153/Indices!$CK$72))</f>
        <v>0.05571140625562396</v>
      </c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  <c r="X233" s="159"/>
      <c r="Y233" s="159"/>
      <c r="Z233" s="159"/>
      <c r="AA233" s="159"/>
      <c r="AB233" s="159"/>
      <c r="AC233" s="159"/>
      <c r="AD233" s="159"/>
    </row>
    <row r="234" spans="2:30" ht="15" outlineLevel="1">
      <c r="B234" s="237"/>
      <c r="C234" s="193" t="s">
        <v>339</v>
      </c>
      <c r="D234" s="145" t="s">
        <v>259</v>
      </c>
      <c r="E234" s="163">
        <f>Database!E230*(0.2+0.8*(Indices!$E$153/Indices!$CK$72))</f>
        <v>0.03342684375337437</v>
      </c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  <c r="X234" s="159"/>
      <c r="Y234" s="159"/>
      <c r="Z234" s="159"/>
      <c r="AA234" s="159"/>
      <c r="AB234" s="159"/>
      <c r="AC234" s="159"/>
      <c r="AD234" s="159"/>
    </row>
    <row r="235" spans="2:30" ht="15">
      <c r="B235" s="237" t="s">
        <v>289</v>
      </c>
      <c r="C235" s="15" t="s">
        <v>442</v>
      </c>
      <c r="D235" s="145" t="s">
        <v>259</v>
      </c>
      <c r="E235" s="163">
        <f>Database!E231*(0.2+0.8*(Indices!$E$153/Indices!$CK$72))</f>
        <v>6.685368750674874</v>
      </c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  <c r="X235" s="159"/>
      <c r="Y235" s="159"/>
      <c r="Z235" s="159"/>
      <c r="AA235" s="159"/>
      <c r="AB235" s="159"/>
      <c r="AC235" s="159"/>
      <c r="AD235" s="159"/>
    </row>
    <row r="236" spans="2:30" ht="15">
      <c r="B236" s="237" t="s">
        <v>443</v>
      </c>
      <c r="C236" s="15" t="s">
        <v>444</v>
      </c>
      <c r="D236" s="145" t="s">
        <v>259</v>
      </c>
      <c r="E236" s="163">
        <f>Database!E232*(0.2+0.8*(Indices!$E$153/Indices!$CK$72))</f>
        <v>3.342684375337437</v>
      </c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  <c r="X236" s="159"/>
      <c r="Y236" s="159"/>
      <c r="Z236" s="159"/>
      <c r="AA236" s="159"/>
      <c r="AB236" s="159"/>
      <c r="AC236" s="159"/>
      <c r="AD236" s="159"/>
    </row>
    <row r="237" spans="2:30" ht="15">
      <c r="B237" s="237" t="s">
        <v>291</v>
      </c>
      <c r="C237" s="15" t="s">
        <v>445</v>
      </c>
      <c r="D237" s="145" t="s">
        <v>259</v>
      </c>
      <c r="E237" s="163">
        <f>Database!E233*(0.2+0.8*(Indices!$E$153/Indices!$CK$72))</f>
        <v>17.827650001799665</v>
      </c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  <c r="X237" s="159"/>
      <c r="Y237" s="159"/>
      <c r="Z237" s="159"/>
      <c r="AA237" s="159"/>
      <c r="AB237" s="159"/>
      <c r="AC237" s="159"/>
      <c r="AD237" s="159"/>
    </row>
    <row r="238" spans="2:30" ht="15">
      <c r="B238" s="237" t="s">
        <v>409</v>
      </c>
      <c r="C238" s="15" t="s">
        <v>434</v>
      </c>
      <c r="D238" s="145"/>
      <c r="E238" s="163">
        <f>Database!E234*(0.2+0.8*(Indices!$E$153/Indices!$CK$72))</f>
        <v>0</v>
      </c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  <c r="X238" s="159"/>
      <c r="Y238" s="159"/>
      <c r="Z238" s="159"/>
      <c r="AA238" s="159"/>
      <c r="AB238" s="159"/>
      <c r="AC238" s="159"/>
      <c r="AD238" s="159"/>
    </row>
    <row r="239" spans="2:30" ht="15" outlineLevel="1">
      <c r="B239" s="193"/>
      <c r="C239" s="193" t="s">
        <v>446</v>
      </c>
      <c r="D239" s="145" t="s">
        <v>259</v>
      </c>
      <c r="E239" s="163">
        <f>Database!E235*(0.2+0.8*(Indices!$E$153/Indices!$CK$72))</f>
        <v>0.27855703127811976</v>
      </c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  <c r="X239" s="159"/>
      <c r="Y239" s="159"/>
      <c r="Z239" s="159"/>
      <c r="AA239" s="159"/>
      <c r="AB239" s="159"/>
      <c r="AC239" s="159"/>
      <c r="AD239" s="159"/>
    </row>
    <row r="240" spans="2:30" ht="15" outlineLevel="1">
      <c r="B240" s="193"/>
      <c r="C240" s="193" t="s">
        <v>296</v>
      </c>
      <c r="D240" s="145" t="s">
        <v>259</v>
      </c>
      <c r="E240" s="163">
        <f>Database!E236*(0.2+0.8*(Indices!$E$153/Indices!$CK$72))</f>
        <v>0.7353905625742362</v>
      </c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  <c r="X240" s="159"/>
      <c r="Y240" s="159"/>
      <c r="Z240" s="159"/>
      <c r="AA240" s="159"/>
      <c r="AB240" s="159"/>
      <c r="AC240" s="159"/>
      <c r="AD240" s="159"/>
    </row>
    <row r="241" spans="2:30" ht="15" outlineLevel="1">
      <c r="B241" s="193"/>
      <c r="C241" s="193" t="s">
        <v>447</v>
      </c>
      <c r="D241" s="145" t="s">
        <v>259</v>
      </c>
      <c r="E241" s="163">
        <f>Database!E237*(0.2+0.8*(Indices!$E$153/Indices!$CK$72))</f>
        <v>2.228456250224958</v>
      </c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  <c r="X241" s="159"/>
      <c r="Y241" s="159"/>
      <c r="Z241" s="159"/>
      <c r="AA241" s="159"/>
      <c r="AB241" s="159"/>
      <c r="AC241" s="159"/>
      <c r="AD241" s="159"/>
    </row>
    <row r="242" ht="15.75">
      <c r="C242" s="154"/>
    </row>
  </sheetData>
  <sheetProtection selectLockedCells="1" selectUnlockedCells="1"/>
  <printOptions/>
  <pageMargins left="0.75" right="0.75" top="1" bottom="1" header="0.5" footer="0.5"/>
  <pageSetup horizontalDpi="300" verticalDpi="300" orientation="landscape" r:id="rId1"/>
  <ignoredErrors>
    <ignoredError sqref="E19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T238"/>
  <sheetViews>
    <sheetView zoomScalePageLayoutView="0" workbookViewId="0" topLeftCell="A124">
      <selection activeCell="F143" sqref="F143"/>
    </sheetView>
  </sheetViews>
  <sheetFormatPr defaultColWidth="0" defaultRowHeight="12.75"/>
  <cols>
    <col min="1" max="1" width="9.00390625" style="117" customWidth="1"/>
    <col min="2" max="2" width="8.28125" style="130" customWidth="1"/>
    <col min="3" max="3" width="50.421875" style="156" customWidth="1"/>
    <col min="4" max="4" width="15.28125" style="121" bestFit="1" customWidth="1"/>
    <col min="5" max="5" width="14.421875" style="270" customWidth="1"/>
    <col min="6" max="6" width="18.8515625" style="198" customWidth="1"/>
    <col min="7" max="8" width="18.421875" style="198" customWidth="1"/>
    <col min="9" max="9" width="19.421875" style="117" hidden="1" customWidth="1"/>
    <col min="10" max="10" width="20.421875" style="199" hidden="1" customWidth="1"/>
    <col min="11" max="11" width="17.140625" style="199" hidden="1" customWidth="1"/>
    <col min="12" max="17" width="21.28125" style="199" hidden="1" customWidth="1"/>
    <col min="18" max="20" width="21.28125" style="174" hidden="1" customWidth="1"/>
    <col min="21" max="24" width="21.28125" style="117" hidden="1" customWidth="1"/>
    <col min="25" max="16384" width="0" style="117" hidden="1" customWidth="1"/>
  </cols>
  <sheetData>
    <row r="1" spans="1:5" s="103" customFormat="1" ht="18">
      <c r="A1" s="103" t="str">
        <f>Name_Company</f>
        <v>CERC</v>
      </c>
      <c r="B1" s="104"/>
      <c r="C1" s="105"/>
      <c r="D1" s="106"/>
      <c r="E1" s="106"/>
    </row>
    <row r="2" spans="1:5" s="103" customFormat="1" ht="18">
      <c r="A2" s="103" t="str">
        <f>Name_Project</f>
        <v>Capital Cost Benchmarking</v>
      </c>
      <c r="B2" s="104"/>
      <c r="C2" s="105"/>
      <c r="D2" s="106"/>
      <c r="E2" s="106"/>
    </row>
    <row r="3" spans="2:5" s="107" customFormat="1" ht="12.75">
      <c r="B3" s="108"/>
      <c r="C3" s="109"/>
      <c r="D3" s="110"/>
      <c r="E3" s="270"/>
    </row>
    <row r="4" spans="1:8" s="103" customFormat="1" ht="18">
      <c r="A4" s="242"/>
      <c r="B4" s="112" t="s">
        <v>498</v>
      </c>
      <c r="C4" s="105"/>
      <c r="F4" s="105"/>
      <c r="G4" s="42"/>
      <c r="H4" s="42"/>
    </row>
    <row r="5" spans="2:5" s="107" customFormat="1" ht="12.75">
      <c r="B5" s="108"/>
      <c r="C5" s="109"/>
      <c r="D5" s="110"/>
      <c r="E5" s="270"/>
    </row>
    <row r="6" spans="2:20" ht="33" customHeight="1" hidden="1">
      <c r="B6" s="118"/>
      <c r="C6" s="119" t="s">
        <v>129</v>
      </c>
      <c r="D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</row>
    <row r="7" spans="2:20" s="121" customFormat="1" ht="84" customHeight="1" hidden="1">
      <c r="B7" s="118"/>
      <c r="C7" s="119" t="s">
        <v>135</v>
      </c>
      <c r="D7" s="120"/>
      <c r="E7" s="270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2"/>
    </row>
    <row r="8" spans="2:20" ht="88.5" customHeight="1" hidden="1">
      <c r="B8" s="125"/>
      <c r="C8" s="126" t="s">
        <v>195</v>
      </c>
      <c r="D8" s="127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4"/>
    </row>
    <row r="9" spans="2:20" s="130" customFormat="1" ht="29.25" customHeight="1" hidden="1">
      <c r="B9" s="131"/>
      <c r="C9" s="132" t="s">
        <v>254</v>
      </c>
      <c r="D9" s="133"/>
      <c r="E9" s="270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275"/>
    </row>
    <row r="10" spans="2:5" s="42" customFormat="1" ht="10.5" customHeight="1">
      <c r="B10" s="135"/>
      <c r="C10" s="57"/>
      <c r="D10" s="135"/>
      <c r="E10" s="270"/>
    </row>
    <row r="11" spans="2:20" s="130" customFormat="1" ht="63">
      <c r="B11" s="276" t="s">
        <v>57</v>
      </c>
      <c r="C11" s="276" t="s">
        <v>255</v>
      </c>
      <c r="D11" s="277" t="s">
        <v>45</v>
      </c>
      <c r="E11" s="277" t="s">
        <v>499</v>
      </c>
      <c r="F11" s="278" t="s">
        <v>500</v>
      </c>
      <c r="G11" s="42"/>
      <c r="H11" s="42"/>
      <c r="I11" s="138"/>
      <c r="J11" s="138"/>
      <c r="K11" s="138"/>
      <c r="L11" s="138"/>
      <c r="M11" s="138"/>
      <c r="N11" s="138"/>
      <c r="P11" s="138"/>
      <c r="Q11" s="138"/>
      <c r="R11" s="138"/>
      <c r="S11" s="138"/>
      <c r="T11" s="138"/>
    </row>
    <row r="12" spans="2:5" s="42" customFormat="1" ht="12.75">
      <c r="B12" s="135"/>
      <c r="C12" s="57"/>
      <c r="D12" s="140"/>
      <c r="E12" s="270"/>
    </row>
    <row r="13" spans="2:20" s="141" customFormat="1" ht="23.25" customHeight="1">
      <c r="B13" s="142">
        <v>1</v>
      </c>
      <c r="C13" s="250" t="s">
        <v>256</v>
      </c>
      <c r="D13" s="143"/>
      <c r="E13" s="143"/>
      <c r="F13" s="143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</row>
    <row r="14" spans="2:20" s="141" customFormat="1" ht="38.25">
      <c r="B14" s="144" t="s">
        <v>257</v>
      </c>
      <c r="C14" s="251" t="s">
        <v>258</v>
      </c>
      <c r="D14" s="145" t="s">
        <v>259</v>
      </c>
      <c r="E14" s="149">
        <f>F14</f>
        <v>488.9264930561783</v>
      </c>
      <c r="F14" s="149">
        <f>IF(SUM('Escalated Cost'!E18:BQ18)&gt;0,SUMIF('Escalated Cost'!E18:BQ18,"&gt;0",'Escalated Cost'!E18:BQ18)/COUNTIF('Escalated Cost'!E18:BQ18,"&gt;0"),0)</f>
        <v>488.9264930561783</v>
      </c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55"/>
      <c r="T14" s="249"/>
    </row>
    <row r="15" spans="2:20" ht="25.5">
      <c r="B15" s="144" t="s">
        <v>260</v>
      </c>
      <c r="C15" s="251" t="s">
        <v>261</v>
      </c>
      <c r="D15" s="145" t="s">
        <v>259</v>
      </c>
      <c r="E15" s="149">
        <f aca="true" t="shared" si="0" ref="E15:E78">F15</f>
        <v>869.9687693633191</v>
      </c>
      <c r="F15" s="149">
        <f>IF(SUM('Escalated Cost'!E19:BQ19)&gt;0,SUMIF('Escalated Cost'!E19:BQ19,"&gt;0",'Escalated Cost'!E19:BQ19)/COUNTIF('Escalated Cost'!E19:BQ19,"&gt;0"),0)</f>
        <v>869.9687693633191</v>
      </c>
      <c r="G15" s="155"/>
      <c r="H15" s="155"/>
      <c r="I15" s="176"/>
      <c r="J15" s="175"/>
      <c r="K15" s="175"/>
      <c r="L15" s="175"/>
      <c r="M15" s="175"/>
      <c r="N15" s="155"/>
      <c r="O15" s="175"/>
      <c r="P15" s="175"/>
      <c r="Q15" s="175"/>
      <c r="R15" s="175"/>
      <c r="S15" s="175"/>
      <c r="T15" s="175"/>
    </row>
    <row r="16" spans="2:20" ht="38.25">
      <c r="B16" s="144" t="s">
        <v>262</v>
      </c>
      <c r="C16" s="251" t="s">
        <v>263</v>
      </c>
      <c r="D16" s="145" t="s">
        <v>259</v>
      </c>
      <c r="E16" s="149">
        <f t="shared" si="0"/>
        <v>389.32568664143355</v>
      </c>
      <c r="F16" s="149">
        <f>IF(SUM('Escalated Cost'!E20:BQ20)&gt;0,SUMIF('Escalated Cost'!E20:BQ20,"&gt;0",'Escalated Cost'!E20:BQ20)/COUNTIF('Escalated Cost'!E20:BQ20,"&gt;0"),0)</f>
        <v>389.32568664143355</v>
      </c>
      <c r="G16" s="155"/>
      <c r="H16" s="155"/>
      <c r="I16" s="176"/>
      <c r="J16" s="175"/>
      <c r="K16" s="155"/>
      <c r="L16" s="155"/>
      <c r="M16" s="155"/>
      <c r="N16" s="155"/>
      <c r="O16" s="175"/>
      <c r="P16" s="175"/>
      <c r="Q16" s="175"/>
      <c r="R16" s="175"/>
      <c r="S16" s="175"/>
      <c r="T16" s="155"/>
    </row>
    <row r="17" spans="2:20" ht="25.5">
      <c r="B17" s="144" t="s">
        <v>264</v>
      </c>
      <c r="C17" s="251" t="s">
        <v>265</v>
      </c>
      <c r="D17" s="145" t="s">
        <v>259</v>
      </c>
      <c r="E17" s="149">
        <f t="shared" si="0"/>
        <v>786.5112704247239</v>
      </c>
      <c r="F17" s="149">
        <f>IF(SUM('Escalated Cost'!E21:BQ21)&gt;0,SUMIF('Escalated Cost'!E21:BQ21,"&gt;0",'Escalated Cost'!E21:BQ21)/COUNTIF('Escalated Cost'!E21:BQ21,"&gt;0"),0)</f>
        <v>786.5112704247239</v>
      </c>
      <c r="G17" s="155"/>
      <c r="H17" s="155"/>
      <c r="I17" s="176"/>
      <c r="J17" s="175"/>
      <c r="K17" s="155"/>
      <c r="L17" s="155"/>
      <c r="M17" s="155"/>
      <c r="N17" s="155"/>
      <c r="O17" s="175"/>
      <c r="P17" s="175"/>
      <c r="Q17" s="175"/>
      <c r="R17" s="175"/>
      <c r="S17" s="175"/>
      <c r="T17" s="155"/>
    </row>
    <row r="18" spans="3:20" ht="15">
      <c r="C18" s="251"/>
      <c r="D18" s="150"/>
      <c r="E18" s="149">
        <f t="shared" si="0"/>
        <v>0</v>
      </c>
      <c r="F18" s="279"/>
      <c r="G18" s="155"/>
      <c r="H18" s="155"/>
      <c r="I18" s="176"/>
      <c r="J18" s="175"/>
      <c r="K18" s="155"/>
      <c r="L18" s="155"/>
      <c r="M18" s="155"/>
      <c r="N18" s="155"/>
      <c r="O18" s="175"/>
      <c r="P18" s="175"/>
      <c r="Q18" s="175"/>
      <c r="R18" s="175"/>
      <c r="S18" s="175"/>
      <c r="T18" s="155"/>
    </row>
    <row r="19" spans="2:20" ht="15">
      <c r="B19" s="142">
        <v>2</v>
      </c>
      <c r="C19" s="250" t="s">
        <v>67</v>
      </c>
      <c r="D19" s="143"/>
      <c r="E19" s="149">
        <f t="shared" si="0"/>
        <v>0</v>
      </c>
      <c r="F19" s="280"/>
      <c r="G19" s="155"/>
      <c r="H19" s="155"/>
      <c r="I19" s="176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</row>
    <row r="20" spans="2:20" ht="15" customHeight="1">
      <c r="B20" s="152" t="s">
        <v>257</v>
      </c>
      <c r="C20" s="252" t="s">
        <v>266</v>
      </c>
      <c r="D20" s="145" t="s">
        <v>259</v>
      </c>
      <c r="E20" s="149">
        <f t="shared" si="0"/>
        <v>396.37040067489147</v>
      </c>
      <c r="F20" s="149">
        <f>IF(SUM('Escalated Cost'!E24:BQ24)&gt;0,SUMIF('Escalated Cost'!E24:BQ24,"&gt;0",'Escalated Cost'!E24:BQ24)/COUNTIF('Escalated Cost'!E24:BQ24,"&gt;0"),0)</f>
        <v>396.37040067489147</v>
      </c>
      <c r="G20" s="155"/>
      <c r="H20" s="155"/>
      <c r="I20" s="176"/>
      <c r="J20" s="175"/>
      <c r="K20" s="175"/>
      <c r="L20" s="175"/>
      <c r="M20" s="175"/>
      <c r="N20" s="175"/>
      <c r="O20" s="155"/>
      <c r="P20" s="175"/>
      <c r="Q20" s="175"/>
      <c r="R20" s="155"/>
      <c r="S20" s="175"/>
      <c r="T20" s="175"/>
    </row>
    <row r="21" spans="2:20" ht="15" customHeight="1">
      <c r="B21" s="152" t="s">
        <v>260</v>
      </c>
      <c r="C21" s="252" t="s">
        <v>267</v>
      </c>
      <c r="D21" s="145" t="s">
        <v>259</v>
      </c>
      <c r="E21" s="149">
        <f t="shared" si="0"/>
        <v>378.1723215750846</v>
      </c>
      <c r="F21" s="149">
        <f>IF(SUM('Escalated Cost'!E25:BQ25)&gt;0,SUMIF('Escalated Cost'!E25:BQ25,"&gt;0",'Escalated Cost'!E25:BQ25)/COUNTIF('Escalated Cost'!E25:BQ25,"&gt;0"),0)</f>
        <v>378.1723215750846</v>
      </c>
      <c r="G21" s="155"/>
      <c r="H21" s="155"/>
      <c r="I21" s="176"/>
      <c r="J21" s="175"/>
      <c r="K21" s="175"/>
      <c r="L21" s="175"/>
      <c r="M21" s="175"/>
      <c r="N21" s="175"/>
      <c r="O21" s="155"/>
      <c r="P21" s="175"/>
      <c r="Q21" s="175"/>
      <c r="R21" s="155"/>
      <c r="S21" s="175"/>
      <c r="T21" s="175"/>
    </row>
    <row r="22" spans="2:20" ht="15" customHeight="1">
      <c r="B22" s="152" t="s">
        <v>262</v>
      </c>
      <c r="C22" s="252" t="s">
        <v>268</v>
      </c>
      <c r="D22" s="145" t="s">
        <v>259</v>
      </c>
      <c r="E22" s="149">
        <f t="shared" si="0"/>
        <v>340.5353156981909</v>
      </c>
      <c r="F22" s="149">
        <f>IF(SUM('Escalated Cost'!E26:BQ26)&gt;0,SUMIF('Escalated Cost'!E26:BQ26,"&gt;0",'Escalated Cost'!E26:BQ26)/COUNTIF('Escalated Cost'!E26:BQ26,"&gt;0"),0)</f>
        <v>340.5353156981909</v>
      </c>
      <c r="G22" s="155"/>
      <c r="H22" s="155"/>
      <c r="I22" s="176"/>
      <c r="J22" s="175"/>
      <c r="K22" s="175"/>
      <c r="L22" s="175"/>
      <c r="M22" s="175"/>
      <c r="N22" s="175"/>
      <c r="O22" s="173"/>
      <c r="P22" s="155"/>
      <c r="Q22" s="175"/>
      <c r="R22" s="175"/>
      <c r="S22" s="175"/>
      <c r="T22" s="175"/>
    </row>
    <row r="23" spans="2:20" ht="15" customHeight="1">
      <c r="B23" s="152" t="s">
        <v>264</v>
      </c>
      <c r="C23" s="252" t="s">
        <v>269</v>
      </c>
      <c r="D23" s="145" t="s">
        <v>259</v>
      </c>
      <c r="E23" s="149">
        <f t="shared" si="0"/>
        <v>24.31593626637401</v>
      </c>
      <c r="F23" s="149">
        <f>IF(SUM('Escalated Cost'!E27:BQ27)&gt;0,SUMIF('Escalated Cost'!E27:BQ27,"&gt;0",'Escalated Cost'!E27:BQ27)/COUNTIF('Escalated Cost'!E27:BQ27,"&gt;0"),0)</f>
        <v>24.31593626637401</v>
      </c>
      <c r="G23" s="155"/>
      <c r="H23" s="155"/>
      <c r="I23" s="176"/>
      <c r="J23" s="175"/>
      <c r="K23" s="175"/>
      <c r="L23" s="175"/>
      <c r="M23" s="175"/>
      <c r="N23" s="175"/>
      <c r="O23" s="155"/>
      <c r="P23" s="175"/>
      <c r="Q23" s="175"/>
      <c r="R23" s="155"/>
      <c r="S23" s="175"/>
      <c r="T23" s="175"/>
    </row>
    <row r="24" spans="2:20" ht="15" customHeight="1">
      <c r="B24" s="152" t="s">
        <v>270</v>
      </c>
      <c r="C24" s="252" t="s">
        <v>271</v>
      </c>
      <c r="D24" s="145" t="s">
        <v>259</v>
      </c>
      <c r="E24" s="149">
        <f t="shared" si="0"/>
        <v>1.5994732309713275</v>
      </c>
      <c r="F24" s="149">
        <f>IF(SUM('Escalated Cost'!E28:BQ28)&gt;0,SUMIF('Escalated Cost'!E28:BQ28,"&gt;0",'Escalated Cost'!E28:BQ28)/COUNTIF('Escalated Cost'!E28:BQ28,"&gt;0"),0)</f>
        <v>1.5994732309713275</v>
      </c>
      <c r="G24" s="155"/>
      <c r="H24" s="155"/>
      <c r="I24" s="176"/>
      <c r="J24" s="175"/>
      <c r="K24" s="175"/>
      <c r="L24" s="175"/>
      <c r="M24" s="175"/>
      <c r="N24" s="175"/>
      <c r="O24" s="155"/>
      <c r="P24" s="175"/>
      <c r="Q24" s="175"/>
      <c r="R24" s="173"/>
      <c r="S24" s="175"/>
      <c r="T24" s="175"/>
    </row>
    <row r="25" spans="2:20" ht="15" customHeight="1">
      <c r="B25" s="152" t="s">
        <v>272</v>
      </c>
      <c r="C25" s="252" t="s">
        <v>273</v>
      </c>
      <c r="D25" s="145" t="s">
        <v>259</v>
      </c>
      <c r="E25" s="149">
        <f t="shared" si="0"/>
        <v>0</v>
      </c>
      <c r="F25" s="149">
        <f>IF(SUM('Escalated Cost'!E29:BQ29)&gt;0,SUMIF('Escalated Cost'!E29:BQ29,"&gt;0",'Escalated Cost'!E29:BQ29)/COUNTIF('Escalated Cost'!E29:BQ29,"&gt;0"),0)</f>
        <v>0</v>
      </c>
      <c r="G25" s="155"/>
      <c r="H25" s="155"/>
      <c r="I25" s="176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</row>
    <row r="26" spans="3:20" ht="15" customHeight="1">
      <c r="C26" s="154"/>
      <c r="D26" s="150"/>
      <c r="E26" s="149"/>
      <c r="F26" s="196"/>
      <c r="G26" s="155"/>
      <c r="H26" s="155"/>
      <c r="I26" s="176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</row>
    <row r="27" spans="2:20" ht="15">
      <c r="B27" s="142">
        <v>3</v>
      </c>
      <c r="C27" s="250" t="s">
        <v>68</v>
      </c>
      <c r="D27" s="143"/>
      <c r="E27" s="149"/>
      <c r="F27" s="280"/>
      <c r="G27" s="155"/>
      <c r="H27" s="155"/>
      <c r="I27" s="176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</row>
    <row r="28" spans="2:20" ht="15">
      <c r="B28" s="152" t="s">
        <v>257</v>
      </c>
      <c r="C28" s="147" t="s">
        <v>274</v>
      </c>
      <c r="D28" s="145" t="s">
        <v>259</v>
      </c>
      <c r="E28" s="149"/>
      <c r="F28" s="149"/>
      <c r="G28" s="155"/>
      <c r="H28" s="155"/>
      <c r="I28" s="176"/>
      <c r="J28" s="175"/>
      <c r="K28" s="175"/>
      <c r="L28" s="175"/>
      <c r="M28" s="175"/>
      <c r="N28" s="175"/>
      <c r="O28" s="155"/>
      <c r="P28" s="175"/>
      <c r="Q28" s="155"/>
      <c r="R28" s="155"/>
      <c r="S28" s="175"/>
      <c r="T28" s="175"/>
    </row>
    <row r="29" spans="2:20" ht="15" customHeight="1">
      <c r="B29" s="152" t="s">
        <v>260</v>
      </c>
      <c r="C29" s="147" t="s">
        <v>275</v>
      </c>
      <c r="D29" s="145" t="s">
        <v>259</v>
      </c>
      <c r="E29" s="149"/>
      <c r="F29" s="149"/>
      <c r="G29" s="155"/>
      <c r="H29" s="155"/>
      <c r="I29" s="176"/>
      <c r="J29" s="175"/>
      <c r="K29" s="155"/>
      <c r="L29" s="175"/>
      <c r="M29" s="175"/>
      <c r="N29" s="175"/>
      <c r="O29" s="175"/>
      <c r="P29" s="175"/>
      <c r="Q29" s="175"/>
      <c r="R29" s="175"/>
      <c r="S29" s="175"/>
      <c r="T29" s="175"/>
    </row>
    <row r="30" spans="2:20" ht="15" customHeight="1">
      <c r="B30" s="152" t="s">
        <v>262</v>
      </c>
      <c r="C30" s="147" t="s">
        <v>276</v>
      </c>
      <c r="D30" s="145" t="s">
        <v>259</v>
      </c>
      <c r="E30" s="149"/>
      <c r="F30" s="149"/>
      <c r="G30" s="155"/>
      <c r="H30" s="155"/>
      <c r="I30" s="176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</row>
    <row r="31" spans="2:20" ht="15" customHeight="1">
      <c r="B31" s="152" t="s">
        <v>264</v>
      </c>
      <c r="C31" s="147" t="s">
        <v>277</v>
      </c>
      <c r="D31" s="145" t="s">
        <v>259</v>
      </c>
      <c r="E31" s="149"/>
      <c r="F31" s="149"/>
      <c r="G31" s="155"/>
      <c r="H31" s="155"/>
      <c r="I31" s="176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</row>
    <row r="32" spans="2:20" ht="15" customHeight="1">
      <c r="B32" s="152" t="s">
        <v>270</v>
      </c>
      <c r="C32" s="147" t="s">
        <v>278</v>
      </c>
      <c r="D32" s="145" t="s">
        <v>259</v>
      </c>
      <c r="E32" s="149"/>
      <c r="F32" s="149"/>
      <c r="G32" s="155"/>
      <c r="H32" s="155"/>
      <c r="I32" s="176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</row>
    <row r="33" spans="2:20" ht="15" customHeight="1">
      <c r="B33" s="152" t="s">
        <v>272</v>
      </c>
      <c r="C33" s="147" t="s">
        <v>279</v>
      </c>
      <c r="D33" s="145" t="s">
        <v>259</v>
      </c>
      <c r="E33" s="149"/>
      <c r="F33" s="149"/>
      <c r="G33" s="155"/>
      <c r="H33" s="155"/>
      <c r="I33" s="176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</row>
    <row r="34" spans="5:20" ht="15" customHeight="1">
      <c r="E34" s="149"/>
      <c r="F34" s="196"/>
      <c r="G34" s="155"/>
      <c r="H34" s="155"/>
      <c r="I34" s="176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</row>
    <row r="35" spans="2:20" ht="15">
      <c r="B35" s="142">
        <v>4</v>
      </c>
      <c r="C35" s="250" t="s">
        <v>280</v>
      </c>
      <c r="D35" s="143"/>
      <c r="E35" s="149"/>
      <c r="F35" s="280"/>
      <c r="G35" s="155"/>
      <c r="H35" s="155"/>
      <c r="I35" s="176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</row>
    <row r="36" spans="2:20" ht="15" customHeight="1">
      <c r="B36" s="152" t="s">
        <v>257</v>
      </c>
      <c r="C36" s="147" t="s">
        <v>281</v>
      </c>
      <c r="D36" s="145" t="s">
        <v>259</v>
      </c>
      <c r="E36" s="149">
        <f t="shared" si="0"/>
        <v>46.239831823994884</v>
      </c>
      <c r="F36" s="149">
        <f>IF(SUM('Escalated Cost'!E40:BQ40)&gt;0,SUMIF('Escalated Cost'!E40:BQ40,"&gt;0",'Escalated Cost'!E40:BQ40)/COUNTIF('Escalated Cost'!E40:BQ40,"&gt;0"),0)</f>
        <v>46.239831823994884</v>
      </c>
      <c r="G36" s="155"/>
      <c r="H36" s="155"/>
      <c r="I36" s="155"/>
      <c r="J36" s="155"/>
      <c r="K36" s="155"/>
      <c r="L36" s="175"/>
      <c r="M36" s="175"/>
      <c r="N36" s="175"/>
      <c r="O36" s="175"/>
      <c r="P36" s="175"/>
      <c r="Q36" s="175"/>
      <c r="R36" s="175"/>
      <c r="S36" s="175"/>
      <c r="T36" s="175"/>
    </row>
    <row r="37" spans="2:20" ht="15" customHeight="1">
      <c r="B37" s="152" t="s">
        <v>260</v>
      </c>
      <c r="C37" s="147" t="s">
        <v>282</v>
      </c>
      <c r="D37" s="145" t="s">
        <v>259</v>
      </c>
      <c r="E37" s="149">
        <f t="shared" si="0"/>
        <v>42.40302371488526</v>
      </c>
      <c r="F37" s="149">
        <f>IF(SUM('Escalated Cost'!E41:BQ41)&gt;0,SUMIF('Escalated Cost'!E41:BQ41,"&gt;0",'Escalated Cost'!E41:BQ41)/COUNTIF('Escalated Cost'!E41:BQ41,"&gt;0"),0)</f>
        <v>42.40302371488526</v>
      </c>
      <c r="G37" s="155"/>
      <c r="H37" s="155"/>
      <c r="I37" s="155"/>
      <c r="J37" s="155"/>
      <c r="K37" s="155"/>
      <c r="L37" s="175"/>
      <c r="M37" s="175"/>
      <c r="N37" s="175"/>
      <c r="O37" s="175"/>
      <c r="P37" s="175"/>
      <c r="Q37" s="175"/>
      <c r="R37" s="175"/>
      <c r="S37" s="175"/>
      <c r="T37" s="175"/>
    </row>
    <row r="38" spans="2:20" ht="15" customHeight="1">
      <c r="B38" s="152" t="s">
        <v>262</v>
      </c>
      <c r="C38" s="147" t="s">
        <v>283</v>
      </c>
      <c r="D38" s="145" t="s">
        <v>259</v>
      </c>
      <c r="E38" s="149">
        <f t="shared" si="0"/>
        <v>7.5111355809471405</v>
      </c>
      <c r="F38" s="149">
        <f>IF(SUM('Escalated Cost'!E42:BQ42)&gt;0,SUMIF('Escalated Cost'!E42:BQ42,"&gt;0",'Escalated Cost'!E42:BQ42)/COUNTIF('Escalated Cost'!E42:BQ42,"&gt;0"),0)</f>
        <v>7.5111355809471405</v>
      </c>
      <c r="G38" s="155"/>
      <c r="H38" s="155"/>
      <c r="I38" s="155"/>
      <c r="J38" s="155"/>
      <c r="K38" s="155"/>
      <c r="L38" s="175"/>
      <c r="M38" s="175"/>
      <c r="N38" s="175"/>
      <c r="O38" s="175"/>
      <c r="P38" s="175"/>
      <c r="Q38" s="175"/>
      <c r="R38" s="175"/>
      <c r="S38" s="175"/>
      <c r="T38" s="175"/>
    </row>
    <row r="39" spans="2:20" ht="15" customHeight="1">
      <c r="B39" s="152" t="s">
        <v>264</v>
      </c>
      <c r="C39" s="147" t="s">
        <v>284</v>
      </c>
      <c r="D39" s="145" t="s">
        <v>259</v>
      </c>
      <c r="E39" s="149">
        <f t="shared" si="0"/>
        <v>5.434622229618754</v>
      </c>
      <c r="F39" s="149">
        <f>IF(SUM('Escalated Cost'!E43:BQ43)&gt;0,SUMIF('Escalated Cost'!E43:BQ43,"&gt;0",'Escalated Cost'!E43:BQ43)/COUNTIF('Escalated Cost'!E43:BQ43,"&gt;0"),0)</f>
        <v>5.434622229618754</v>
      </c>
      <c r="G39" s="155"/>
      <c r="H39" s="155"/>
      <c r="I39" s="155"/>
      <c r="J39" s="155"/>
      <c r="K39" s="155"/>
      <c r="L39" s="175"/>
      <c r="M39" s="175"/>
      <c r="N39" s="175"/>
      <c r="O39" s="175"/>
      <c r="P39" s="175"/>
      <c r="Q39" s="175"/>
      <c r="R39" s="175"/>
      <c r="S39" s="175"/>
      <c r="T39" s="175"/>
    </row>
    <row r="40" spans="2:20" ht="15" customHeight="1">
      <c r="B40" s="152" t="s">
        <v>270</v>
      </c>
      <c r="C40" s="147" t="s">
        <v>285</v>
      </c>
      <c r="D40" s="145" t="s">
        <v>259</v>
      </c>
      <c r="E40" s="149">
        <f t="shared" si="0"/>
        <v>6.810475336186822</v>
      </c>
      <c r="F40" s="149">
        <f>IF(SUM('Escalated Cost'!E44:BQ44)&gt;0,SUMIF('Escalated Cost'!E44:BQ44,"&gt;0",'Escalated Cost'!E44:BQ44)/COUNTIF('Escalated Cost'!E44:BQ44,"&gt;0"),0)</f>
        <v>6.810475336186822</v>
      </c>
      <c r="G40" s="155"/>
      <c r="H40" s="155"/>
      <c r="I40" s="155"/>
      <c r="J40" s="155"/>
      <c r="K40" s="155"/>
      <c r="L40" s="175"/>
      <c r="M40" s="175"/>
      <c r="N40" s="175"/>
      <c r="O40" s="175"/>
      <c r="P40" s="175"/>
      <c r="Q40" s="175"/>
      <c r="R40" s="175"/>
      <c r="S40" s="175"/>
      <c r="T40" s="175"/>
    </row>
    <row r="41" spans="2:20" ht="34.5" customHeight="1">
      <c r="B41" s="152" t="s">
        <v>272</v>
      </c>
      <c r="C41" s="147" t="s">
        <v>286</v>
      </c>
      <c r="D41" s="145" t="s">
        <v>259</v>
      </c>
      <c r="E41" s="149">
        <f t="shared" si="0"/>
        <v>9.455589125535779</v>
      </c>
      <c r="F41" s="149">
        <f>IF(SUM('Escalated Cost'!E45:BQ45)&gt;0,SUMIF('Escalated Cost'!E45:BQ45,"&gt;0",'Escalated Cost'!E45:BQ45)/COUNTIF('Escalated Cost'!E45:BQ45,"&gt;0"),0)</f>
        <v>9.455589125535779</v>
      </c>
      <c r="G41" s="155"/>
      <c r="H41" s="155"/>
      <c r="I41" s="163"/>
      <c r="J41" s="155"/>
      <c r="K41" s="155"/>
      <c r="L41" s="175"/>
      <c r="M41" s="175"/>
      <c r="N41" s="175"/>
      <c r="O41" s="175"/>
      <c r="P41" s="175"/>
      <c r="Q41" s="175"/>
      <c r="R41" s="175"/>
      <c r="S41" s="175"/>
      <c r="T41" s="175"/>
    </row>
    <row r="42" spans="2:20" ht="29.25" customHeight="1">
      <c r="B42" s="152" t="s">
        <v>287</v>
      </c>
      <c r="C42" s="147" t="s">
        <v>288</v>
      </c>
      <c r="D42" s="145" t="s">
        <v>259</v>
      </c>
      <c r="E42" s="149">
        <f t="shared" si="0"/>
        <v>10.835332149907481</v>
      </c>
      <c r="F42" s="149">
        <f>IF(SUM('Escalated Cost'!E46:BQ46)&gt;0,SUMIF('Escalated Cost'!E46:BQ46,"&gt;0",'Escalated Cost'!E46:BQ46)/COUNTIF('Escalated Cost'!E46:BQ46,"&gt;0"),0)</f>
        <v>10.835332149907481</v>
      </c>
      <c r="G42" s="155"/>
      <c r="H42" s="155"/>
      <c r="I42" s="163"/>
      <c r="J42" s="155"/>
      <c r="K42" s="155"/>
      <c r="L42" s="175"/>
      <c r="M42" s="175"/>
      <c r="N42" s="175"/>
      <c r="O42" s="175"/>
      <c r="P42" s="175"/>
      <c r="Q42" s="175"/>
      <c r="R42" s="175"/>
      <c r="S42" s="175"/>
      <c r="T42" s="175"/>
    </row>
    <row r="43" spans="2:20" ht="15">
      <c r="B43" s="152" t="s">
        <v>289</v>
      </c>
      <c r="C43" s="147" t="s">
        <v>290</v>
      </c>
      <c r="D43" s="145" t="s">
        <v>259</v>
      </c>
      <c r="E43" s="149">
        <f t="shared" si="0"/>
        <v>2.296633054443751</v>
      </c>
      <c r="F43" s="149">
        <f>IF(SUM('Escalated Cost'!E47:BQ47)&gt;0,SUMIF('Escalated Cost'!E47:BQ47,"&gt;0",'Escalated Cost'!E47:BQ47)/COUNTIF('Escalated Cost'!E47:BQ47,"&gt;0"),0)</f>
        <v>2.296633054443751</v>
      </c>
      <c r="G43" s="155"/>
      <c r="H43" s="155"/>
      <c r="I43" s="163"/>
      <c r="J43" s="155"/>
      <c r="K43" s="155"/>
      <c r="L43" s="175"/>
      <c r="M43" s="175"/>
      <c r="N43" s="175"/>
      <c r="O43" s="175"/>
      <c r="P43" s="175"/>
      <c r="Q43" s="175"/>
      <c r="R43" s="175"/>
      <c r="S43" s="175"/>
      <c r="T43" s="175"/>
    </row>
    <row r="44" spans="2:20" ht="15" customHeight="1">
      <c r="B44" s="152" t="s">
        <v>291</v>
      </c>
      <c r="C44" s="147" t="s">
        <v>292</v>
      </c>
      <c r="D44" s="145" t="s">
        <v>259</v>
      </c>
      <c r="E44" s="149">
        <f t="shared" si="0"/>
        <v>1.8753519084196881</v>
      </c>
      <c r="F44" s="149">
        <f>IF(SUM('Escalated Cost'!E48:BQ48)&gt;0,SUMIF('Escalated Cost'!E48:BQ48,"&gt;0",'Escalated Cost'!E48:BQ48)/COUNTIF('Escalated Cost'!E48:BQ48,"&gt;0"),0)</f>
        <v>1.8753519084196881</v>
      </c>
      <c r="G44" s="155"/>
      <c r="H44" s="155"/>
      <c r="I44" s="155"/>
      <c r="J44" s="155"/>
      <c r="K44" s="155"/>
      <c r="L44" s="175"/>
      <c r="M44" s="175"/>
      <c r="N44" s="175"/>
      <c r="O44" s="175"/>
      <c r="P44" s="175"/>
      <c r="Q44" s="175"/>
      <c r="R44" s="175"/>
      <c r="S44" s="175"/>
      <c r="T44" s="175"/>
    </row>
    <row r="45" spans="3:20" ht="15" customHeight="1">
      <c r="C45" s="154"/>
      <c r="D45" s="150"/>
      <c r="E45" s="149"/>
      <c r="F45" s="196"/>
      <c r="G45" s="155"/>
      <c r="H45" s="155"/>
      <c r="I45" s="155"/>
      <c r="J45" s="155"/>
      <c r="K45" s="155"/>
      <c r="L45" s="175"/>
      <c r="M45" s="175"/>
      <c r="N45" s="175"/>
      <c r="O45" s="175"/>
      <c r="P45" s="175"/>
      <c r="Q45" s="175"/>
      <c r="R45" s="175"/>
      <c r="S45" s="175"/>
      <c r="T45" s="175"/>
    </row>
    <row r="46" spans="2:20" ht="21" customHeight="1">
      <c r="B46" s="142">
        <v>5</v>
      </c>
      <c r="C46" s="250" t="s">
        <v>293</v>
      </c>
      <c r="D46" s="143"/>
      <c r="E46" s="149"/>
      <c r="F46" s="280"/>
      <c r="G46" s="155"/>
      <c r="H46" s="155"/>
      <c r="I46" s="153"/>
      <c r="J46" s="155"/>
      <c r="K46" s="155"/>
      <c r="L46" s="175"/>
      <c r="M46" s="175"/>
      <c r="N46" s="175"/>
      <c r="O46" s="175"/>
      <c r="P46" s="175"/>
      <c r="Q46" s="175"/>
      <c r="R46" s="175"/>
      <c r="S46" s="175"/>
      <c r="T46" s="175"/>
    </row>
    <row r="47" spans="2:20" s="158" customFormat="1" ht="15" customHeight="1">
      <c r="B47" s="152" t="s">
        <v>257</v>
      </c>
      <c r="C47" s="147" t="s">
        <v>294</v>
      </c>
      <c r="D47" s="145" t="s">
        <v>259</v>
      </c>
      <c r="E47" s="149">
        <f t="shared" si="0"/>
        <v>8.3151402759</v>
      </c>
      <c r="F47" s="149">
        <f>IF(SUM('Escalated Cost'!E51:BQ51)&gt;0,SUMIF('Escalated Cost'!E51:BQ51,"&gt;0",'Escalated Cost'!E51:BQ51)/COUNTIF('Escalated Cost'!E51:BQ51,"&gt;0"),0)</f>
        <v>8.3151402759</v>
      </c>
      <c r="G47" s="163"/>
      <c r="H47" s="159"/>
      <c r="I47" s="159"/>
      <c r="J47" s="187"/>
      <c r="K47" s="187"/>
      <c r="L47" s="281"/>
      <c r="M47" s="281"/>
      <c r="N47" s="281"/>
      <c r="O47" s="281"/>
      <c r="P47" s="281"/>
      <c r="Q47" s="281"/>
      <c r="R47" s="281"/>
      <c r="S47" s="281"/>
      <c r="T47" s="281"/>
    </row>
    <row r="48" spans="2:20" ht="15" customHeight="1">
      <c r="B48" s="152" t="s">
        <v>260</v>
      </c>
      <c r="C48" s="147" t="s">
        <v>295</v>
      </c>
      <c r="D48" s="145" t="s">
        <v>259</v>
      </c>
      <c r="E48" s="149">
        <f t="shared" si="0"/>
        <v>6.606954493944445</v>
      </c>
      <c r="F48" s="149">
        <f>IF(SUM('Escalated Cost'!E52:BQ52)&gt;0,SUMIF('Escalated Cost'!E52:BQ52,"&gt;0",'Escalated Cost'!E52:BQ52)/COUNTIF('Escalated Cost'!E52:BQ52,"&gt;0"),0)</f>
        <v>6.606954493944445</v>
      </c>
      <c r="G48" s="163"/>
      <c r="H48" s="155"/>
      <c r="I48" s="155"/>
      <c r="J48" s="187"/>
      <c r="K48" s="187"/>
      <c r="L48" s="281"/>
      <c r="M48" s="281"/>
      <c r="N48" s="281"/>
      <c r="O48" s="281"/>
      <c r="P48" s="281"/>
      <c r="Q48" s="281"/>
      <c r="R48" s="281"/>
      <c r="S48" s="281"/>
      <c r="T48" s="281"/>
    </row>
    <row r="49" spans="2:20" ht="15" customHeight="1">
      <c r="B49" s="152" t="s">
        <v>262</v>
      </c>
      <c r="C49" s="147" t="s">
        <v>296</v>
      </c>
      <c r="D49" s="145" t="s">
        <v>259</v>
      </c>
      <c r="E49" s="149">
        <f t="shared" si="0"/>
        <v>19.641503682818183</v>
      </c>
      <c r="F49" s="149">
        <f>IF(SUM('Escalated Cost'!E53:BQ53)&gt;0,SUMIF('Escalated Cost'!E53:BQ53,"&gt;0",'Escalated Cost'!E53:BQ53)/COUNTIF('Escalated Cost'!E53:BQ53,"&gt;0"),0)</f>
        <v>19.641503682818183</v>
      </c>
      <c r="G49" s="163"/>
      <c r="H49" s="155"/>
      <c r="I49" s="155"/>
      <c r="J49" s="187"/>
      <c r="K49" s="155"/>
      <c r="L49" s="175"/>
      <c r="M49" s="175"/>
      <c r="N49" s="175"/>
      <c r="O49" s="175"/>
      <c r="P49" s="175"/>
      <c r="Q49" s="175"/>
      <c r="R49" s="175"/>
      <c r="S49" s="175"/>
      <c r="T49" s="175"/>
    </row>
    <row r="50" spans="2:20" ht="15" customHeight="1">
      <c r="B50" s="152" t="s">
        <v>264</v>
      </c>
      <c r="C50" s="147" t="s">
        <v>297</v>
      </c>
      <c r="D50" s="145" t="s">
        <v>259</v>
      </c>
      <c r="E50" s="149">
        <f t="shared" si="0"/>
        <v>16.18808032395238</v>
      </c>
      <c r="F50" s="149">
        <f>IF(SUM('Escalated Cost'!E54:BQ54)&gt;0,SUMIF('Escalated Cost'!E54:BQ54,"&gt;0",'Escalated Cost'!E54:BQ54)/COUNTIF('Escalated Cost'!E54:BQ54,"&gt;0"),0)</f>
        <v>16.18808032395238</v>
      </c>
      <c r="G50" s="163"/>
      <c r="H50" s="155"/>
      <c r="I50" s="155"/>
      <c r="J50" s="187"/>
      <c r="K50" s="155"/>
      <c r="L50" s="175"/>
      <c r="M50" s="175"/>
      <c r="N50" s="175"/>
      <c r="O50" s="175"/>
      <c r="P50" s="175"/>
      <c r="Q50" s="175"/>
      <c r="R50" s="175"/>
      <c r="S50" s="175"/>
      <c r="T50" s="175"/>
    </row>
    <row r="51" spans="2:20" ht="15" customHeight="1">
      <c r="B51" s="152" t="s">
        <v>270</v>
      </c>
      <c r="C51" s="147" t="s">
        <v>298</v>
      </c>
      <c r="D51" s="145" t="s">
        <v>259</v>
      </c>
      <c r="E51" s="149">
        <f t="shared" si="0"/>
        <v>12.293602401545455</v>
      </c>
      <c r="F51" s="149">
        <f>IF(SUM('Escalated Cost'!E55:BQ55)&gt;0,SUMIF('Escalated Cost'!E55:BQ55,"&gt;0",'Escalated Cost'!E55:BQ55)/COUNTIF('Escalated Cost'!E55:BQ55,"&gt;0"),0)</f>
        <v>12.293602401545455</v>
      </c>
      <c r="G51" s="163"/>
      <c r="H51" s="155"/>
      <c r="I51" s="155"/>
      <c r="J51" s="187"/>
      <c r="K51" s="155"/>
      <c r="L51" s="175"/>
      <c r="M51" s="175"/>
      <c r="N51" s="175"/>
      <c r="O51" s="175"/>
      <c r="P51" s="175"/>
      <c r="Q51" s="175"/>
      <c r="R51" s="175"/>
      <c r="S51" s="175"/>
      <c r="T51" s="175"/>
    </row>
    <row r="52" spans="2:20" ht="15" customHeight="1">
      <c r="B52" s="152" t="s">
        <v>272</v>
      </c>
      <c r="C52" s="147" t="s">
        <v>299</v>
      </c>
      <c r="D52" s="145" t="s">
        <v>259</v>
      </c>
      <c r="E52" s="149">
        <f t="shared" si="0"/>
        <v>107.15149710863635</v>
      </c>
      <c r="F52" s="149">
        <f>IF(SUM('Escalated Cost'!E56:BQ56)&gt;0,SUMIF('Escalated Cost'!E56:BQ56,"&gt;0",'Escalated Cost'!E56:BQ56)/COUNTIF('Escalated Cost'!E56:BQ56,"&gt;0"),0)</f>
        <v>107.15149710863635</v>
      </c>
      <c r="G52" s="163"/>
      <c r="H52" s="163"/>
      <c r="I52" s="155"/>
      <c r="J52" s="155"/>
      <c r="K52" s="155"/>
      <c r="L52" s="175"/>
      <c r="M52" s="175"/>
      <c r="N52" s="175"/>
      <c r="O52" s="175"/>
      <c r="P52" s="175"/>
      <c r="Q52" s="175"/>
      <c r="R52" s="175"/>
      <c r="S52" s="175"/>
      <c r="T52" s="175"/>
    </row>
    <row r="53" spans="2:20" ht="15" customHeight="1">
      <c r="B53" s="160"/>
      <c r="C53" s="154"/>
      <c r="D53" s="150"/>
      <c r="E53" s="149"/>
      <c r="F53" s="196"/>
      <c r="G53" s="163"/>
      <c r="H53" s="163"/>
      <c r="I53" s="155"/>
      <c r="J53" s="155"/>
      <c r="K53" s="155"/>
      <c r="L53" s="175"/>
      <c r="M53" s="175"/>
      <c r="N53" s="175"/>
      <c r="O53" s="175"/>
      <c r="P53" s="175"/>
      <c r="Q53" s="175"/>
      <c r="R53" s="175"/>
      <c r="S53" s="175"/>
      <c r="T53" s="175"/>
    </row>
    <row r="54" spans="2:20" ht="15" customHeight="1">
      <c r="B54" s="142">
        <v>6</v>
      </c>
      <c r="C54" s="250" t="s">
        <v>300</v>
      </c>
      <c r="D54" s="143"/>
      <c r="E54" s="149"/>
      <c r="F54" s="280"/>
      <c r="G54" s="155"/>
      <c r="H54" s="155"/>
      <c r="I54" s="153"/>
      <c r="J54" s="155"/>
      <c r="K54" s="155"/>
      <c r="L54" s="175"/>
      <c r="M54" s="175"/>
      <c r="N54" s="175"/>
      <c r="O54" s="175"/>
      <c r="P54" s="175"/>
      <c r="Q54" s="175"/>
      <c r="R54" s="175"/>
      <c r="S54" s="175"/>
      <c r="T54" s="175"/>
    </row>
    <row r="55" spans="2:20" ht="15" customHeight="1">
      <c r="B55" s="152" t="s">
        <v>257</v>
      </c>
      <c r="C55" s="252" t="s">
        <v>301</v>
      </c>
      <c r="D55" s="152"/>
      <c r="E55" s="149"/>
      <c r="F55" s="196"/>
      <c r="G55" s="155"/>
      <c r="H55" s="155"/>
      <c r="I55" s="153"/>
      <c r="J55" s="155"/>
      <c r="K55" s="155"/>
      <c r="L55" s="175"/>
      <c r="M55" s="175"/>
      <c r="N55" s="175"/>
      <c r="O55" s="175"/>
      <c r="P55" s="175"/>
      <c r="Q55" s="175"/>
      <c r="R55" s="175"/>
      <c r="S55" s="175"/>
      <c r="T55" s="175"/>
    </row>
    <row r="56" spans="2:20" ht="15" customHeight="1">
      <c r="B56" s="152"/>
      <c r="C56" t="s">
        <v>302</v>
      </c>
      <c r="D56" s="145" t="s">
        <v>259</v>
      </c>
      <c r="E56" s="149">
        <f t="shared" si="0"/>
        <v>17.337848228418153</v>
      </c>
      <c r="F56" s="149">
        <f>IF(SUM('Escalated Cost'!E60:BQ60)&gt;0,SUMIF('Escalated Cost'!E60:BQ60,"&gt;0",'Escalated Cost'!E60:BQ60)/COUNTIF('Escalated Cost'!E60:BQ60,"&gt;0"),0)</f>
        <v>17.337848228418153</v>
      </c>
      <c r="G56" s="163"/>
      <c r="H56" s="155"/>
      <c r="I56" s="155"/>
      <c r="J56" s="187"/>
      <c r="K56" s="187"/>
      <c r="L56" s="175"/>
      <c r="M56" s="175"/>
      <c r="N56" s="175"/>
      <c r="O56" s="175"/>
      <c r="P56" s="175"/>
      <c r="Q56" s="175"/>
      <c r="R56" s="175"/>
      <c r="S56" s="175"/>
      <c r="T56" s="175"/>
    </row>
    <row r="57" spans="2:20" ht="15" customHeight="1">
      <c r="B57" s="152"/>
      <c r="C57" t="s">
        <v>303</v>
      </c>
      <c r="D57" s="145" t="s">
        <v>259</v>
      </c>
      <c r="E57" s="149">
        <f t="shared" si="0"/>
        <v>17.905342329480053</v>
      </c>
      <c r="F57" s="149">
        <f>IF(SUM('Escalated Cost'!E61:BQ61)&gt;0,SUMIF('Escalated Cost'!E61:BQ61,"&gt;0",'Escalated Cost'!E61:BQ61)/COUNTIF('Escalated Cost'!E61:BQ61,"&gt;0"),0)</f>
        <v>17.905342329480053</v>
      </c>
      <c r="G57" s="163"/>
      <c r="H57" s="155"/>
      <c r="I57" s="155"/>
      <c r="J57" s="187"/>
      <c r="K57" s="187"/>
      <c r="L57" s="175"/>
      <c r="M57" s="175"/>
      <c r="N57" s="175"/>
      <c r="O57" s="175"/>
      <c r="P57" s="175"/>
      <c r="Q57" s="175"/>
      <c r="R57" s="175"/>
      <c r="S57" s="175"/>
      <c r="T57" s="175"/>
    </row>
    <row r="58" spans="2:20" ht="15" customHeight="1">
      <c r="B58" s="152" t="s">
        <v>260</v>
      </c>
      <c r="C58" s="252" t="s">
        <v>304</v>
      </c>
      <c r="D58" s="152"/>
      <c r="E58" s="149">
        <f t="shared" si="0"/>
        <v>0</v>
      </c>
      <c r="F58" s="149"/>
      <c r="G58" s="155"/>
      <c r="H58" s="155"/>
      <c r="I58" s="153"/>
      <c r="J58" s="155"/>
      <c r="K58" s="155"/>
      <c r="L58" s="175"/>
      <c r="M58" s="175"/>
      <c r="N58" s="175"/>
      <c r="O58" s="175"/>
      <c r="P58" s="175"/>
      <c r="Q58" s="175"/>
      <c r="R58" s="175"/>
      <c r="S58" s="175"/>
      <c r="T58" s="175"/>
    </row>
    <row r="59" spans="2:20" ht="15" customHeight="1">
      <c r="B59" s="67"/>
      <c r="C59" t="s">
        <v>305</v>
      </c>
      <c r="D59" s="145" t="s">
        <v>259</v>
      </c>
      <c r="E59" s="149">
        <f t="shared" si="0"/>
        <v>3.704293088690257</v>
      </c>
      <c r="F59" s="149">
        <f>IF(SUM('Escalated Cost'!E63:BQ63)&gt;0,SUMIF('Escalated Cost'!E63:BQ63,"&gt;0",'Escalated Cost'!E63:BQ63)/COUNTIF('Escalated Cost'!E63:BQ63,"&gt;0"),0)</f>
        <v>3.704293088690257</v>
      </c>
      <c r="G59" s="155"/>
      <c r="H59" s="155"/>
      <c r="I59" s="155"/>
      <c r="J59" s="187"/>
      <c r="K59" s="155"/>
      <c r="L59" s="175"/>
      <c r="M59" s="175"/>
      <c r="N59" s="175"/>
      <c r="O59" s="175"/>
      <c r="P59" s="175"/>
      <c r="Q59" s="175"/>
      <c r="R59" s="175"/>
      <c r="S59" s="175"/>
      <c r="T59" s="175"/>
    </row>
    <row r="60" spans="2:20" ht="15" customHeight="1">
      <c r="B60" s="67"/>
      <c r="C60" t="s">
        <v>306</v>
      </c>
      <c r="D60" s="145" t="s">
        <v>259</v>
      </c>
      <c r="E60" s="149">
        <f t="shared" si="0"/>
        <v>3.9553325313870364</v>
      </c>
      <c r="F60" s="149">
        <f>IF(SUM('Escalated Cost'!E64:BQ64)&gt;0,SUMIF('Escalated Cost'!E64:BQ64,"&gt;0",'Escalated Cost'!E64:BQ64)/COUNTIF('Escalated Cost'!E64:BQ64,"&gt;0"),0)</f>
        <v>3.9553325313870364</v>
      </c>
      <c r="G60" s="155"/>
      <c r="H60" s="155"/>
      <c r="I60" s="155"/>
      <c r="J60" s="187"/>
      <c r="K60" s="155"/>
      <c r="L60" s="175"/>
      <c r="M60" s="175"/>
      <c r="N60" s="175"/>
      <c r="O60" s="175"/>
      <c r="P60" s="175"/>
      <c r="Q60" s="175"/>
      <c r="R60" s="175"/>
      <c r="S60" s="175"/>
      <c r="T60" s="175"/>
    </row>
    <row r="61" spans="2:20" ht="15" customHeight="1">
      <c r="B61" s="152" t="s">
        <v>262</v>
      </c>
      <c r="C61" s="252" t="s">
        <v>307</v>
      </c>
      <c r="D61" s="152"/>
      <c r="E61" s="149">
        <f t="shared" si="0"/>
        <v>0</v>
      </c>
      <c r="F61" s="149"/>
      <c r="G61" s="155"/>
      <c r="H61" s="155"/>
      <c r="I61" s="153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</row>
    <row r="62" spans="2:20" ht="15" customHeight="1">
      <c r="B62" s="152"/>
      <c r="C62" t="s">
        <v>308</v>
      </c>
      <c r="D62" s="145" t="s">
        <v>259</v>
      </c>
      <c r="E62" s="149">
        <f t="shared" si="0"/>
        <v>3.34</v>
      </c>
      <c r="F62" s="449">
        <v>3.34</v>
      </c>
      <c r="G62" s="155"/>
      <c r="H62" s="155"/>
      <c r="I62" s="153"/>
      <c r="J62" s="187"/>
      <c r="K62" s="155"/>
      <c r="L62" s="175"/>
      <c r="M62" s="175"/>
      <c r="N62" s="175"/>
      <c r="O62" s="175"/>
      <c r="P62" s="175"/>
      <c r="Q62" s="175"/>
      <c r="R62" s="175"/>
      <c r="S62" s="175"/>
      <c r="T62" s="175"/>
    </row>
    <row r="63" spans="2:20" ht="15" customHeight="1">
      <c r="B63" s="152"/>
      <c r="C63" t="s">
        <v>309</v>
      </c>
      <c r="D63" s="145" t="s">
        <v>259</v>
      </c>
      <c r="E63" s="149">
        <f t="shared" si="0"/>
        <v>3.335855110291733</v>
      </c>
      <c r="F63" s="149">
        <f>IF(SUM('Escalated Cost'!E67:BQ67)&gt;0,SUMIF('Escalated Cost'!E67:BQ67,"&gt;0",'Escalated Cost'!E67:BQ67)/COUNTIF('Escalated Cost'!E67:BQ67,"&gt;0"),0)</f>
        <v>3.335855110291733</v>
      </c>
      <c r="G63" s="155"/>
      <c r="H63" s="155"/>
      <c r="I63" s="155"/>
      <c r="J63" s="155"/>
      <c r="K63" s="155"/>
      <c r="L63" s="175"/>
      <c r="M63" s="175"/>
      <c r="N63" s="175"/>
      <c r="O63" s="175"/>
      <c r="P63" s="175"/>
      <c r="Q63" s="175"/>
      <c r="R63" s="175"/>
      <c r="S63" s="175"/>
      <c r="T63" s="175"/>
    </row>
    <row r="64" spans="2:20" ht="15" customHeight="1">
      <c r="B64" s="152" t="s">
        <v>264</v>
      </c>
      <c r="C64" s="252" t="s">
        <v>310</v>
      </c>
      <c r="D64" s="152"/>
      <c r="E64" s="149">
        <f t="shared" si="0"/>
        <v>0</v>
      </c>
      <c r="F64" s="149"/>
      <c r="G64" s="155"/>
      <c r="H64" s="155"/>
      <c r="I64" s="153"/>
      <c r="J64" s="155"/>
      <c r="K64" s="155"/>
      <c r="L64" s="175"/>
      <c r="M64" s="175"/>
      <c r="N64" s="175"/>
      <c r="O64" s="175"/>
      <c r="P64" s="175"/>
      <c r="Q64" s="175"/>
      <c r="R64" s="175"/>
      <c r="S64" s="175"/>
      <c r="T64" s="175"/>
    </row>
    <row r="65" spans="2:20" ht="15" customHeight="1">
      <c r="B65" s="152"/>
      <c r="C65" t="s">
        <v>311</v>
      </c>
      <c r="D65" s="145" t="s">
        <v>259</v>
      </c>
      <c r="E65" s="149">
        <f t="shared" si="0"/>
        <v>4.5690980962776875</v>
      </c>
      <c r="F65" s="149">
        <f>IF(SUM('Escalated Cost'!E69:BQ69)&gt;0,SUMIF('Escalated Cost'!E69:BQ69,"&gt;0",'Escalated Cost'!E69:BQ69)/COUNTIF('Escalated Cost'!E69:BQ69,"&gt;0"),0)</f>
        <v>4.5690980962776875</v>
      </c>
      <c r="G65" s="155"/>
      <c r="H65" s="155"/>
      <c r="I65" s="155"/>
      <c r="J65" s="187"/>
      <c r="K65" s="155"/>
      <c r="L65" s="175"/>
      <c r="M65" s="175"/>
      <c r="N65" s="175"/>
      <c r="O65" s="175"/>
      <c r="P65" s="175"/>
      <c r="Q65" s="175"/>
      <c r="R65" s="175"/>
      <c r="S65" s="175"/>
      <c r="T65" s="175"/>
    </row>
    <row r="66" spans="2:20" ht="15" customHeight="1">
      <c r="B66" s="152"/>
      <c r="C66" t="s">
        <v>312</v>
      </c>
      <c r="D66" s="145" t="s">
        <v>259</v>
      </c>
      <c r="E66" s="149">
        <f t="shared" si="0"/>
        <v>3.8602700894454727</v>
      </c>
      <c r="F66" s="149">
        <f>IF(SUM('Escalated Cost'!E70:BQ70)&gt;0,SUMIF('Escalated Cost'!E70:BQ70,"&gt;0",'Escalated Cost'!E70:BQ70)/COUNTIF('Escalated Cost'!E70:BQ70,"&gt;0"),0)</f>
        <v>3.8602700894454727</v>
      </c>
      <c r="G66" s="155"/>
      <c r="H66" s="155"/>
      <c r="I66" s="155"/>
      <c r="J66" s="187"/>
      <c r="K66" s="155"/>
      <c r="L66" s="175"/>
      <c r="M66" s="175"/>
      <c r="N66" s="175"/>
      <c r="O66" s="175"/>
      <c r="P66" s="175"/>
      <c r="Q66" s="175"/>
      <c r="R66" s="175"/>
      <c r="S66" s="175"/>
      <c r="T66" s="175"/>
    </row>
    <row r="67" spans="2:20" ht="15" customHeight="1">
      <c r="B67" s="152"/>
      <c r="C67" t="s">
        <v>313</v>
      </c>
      <c r="D67" s="145" t="s">
        <v>259</v>
      </c>
      <c r="E67" s="149">
        <f t="shared" si="0"/>
        <v>3.4447510535922934</v>
      </c>
      <c r="F67" s="149">
        <f>IF(SUM('Escalated Cost'!E71:BQ71)&gt;0,SUMIF('Escalated Cost'!E71:BQ71,"&gt;0",'Escalated Cost'!E71:BQ71)/COUNTIF('Escalated Cost'!E71:BQ71,"&gt;0"),0)</f>
        <v>3.4447510535922934</v>
      </c>
      <c r="G67" s="155"/>
      <c r="H67" s="155"/>
      <c r="I67" s="155"/>
      <c r="J67" s="187"/>
      <c r="K67" s="155"/>
      <c r="L67" s="175"/>
      <c r="M67" s="175"/>
      <c r="N67" s="175"/>
      <c r="O67" s="175"/>
      <c r="P67" s="175"/>
      <c r="Q67" s="175"/>
      <c r="R67" s="175"/>
      <c r="S67" s="175"/>
      <c r="T67" s="175"/>
    </row>
    <row r="68" spans="2:20" ht="15" customHeight="1">
      <c r="B68" s="152"/>
      <c r="C68" t="s">
        <v>314</v>
      </c>
      <c r="D68" s="145" t="s">
        <v>259</v>
      </c>
      <c r="E68" s="149">
        <f t="shared" si="0"/>
        <v>4.822817102524283</v>
      </c>
      <c r="F68" s="149">
        <f>IF(SUM('Escalated Cost'!E72:BQ72)&gt;0,SUMIF('Escalated Cost'!E72:BQ72,"&gt;0",'Escalated Cost'!E72:BQ72)/COUNTIF('Escalated Cost'!E72:BQ72,"&gt;0"),0)</f>
        <v>4.822817102524283</v>
      </c>
      <c r="G68" s="155"/>
      <c r="H68" s="155"/>
      <c r="I68" s="155"/>
      <c r="J68" s="187"/>
      <c r="K68" s="155"/>
      <c r="L68" s="175"/>
      <c r="M68" s="175"/>
      <c r="N68" s="175"/>
      <c r="O68" s="175"/>
      <c r="P68" s="175"/>
      <c r="Q68" s="175"/>
      <c r="R68" s="175"/>
      <c r="S68" s="175"/>
      <c r="T68" s="175"/>
    </row>
    <row r="69" spans="2:20" ht="15" customHeight="1">
      <c r="B69" s="152"/>
      <c r="C69" t="s">
        <v>315</v>
      </c>
      <c r="D69" s="145" t="s">
        <v>259</v>
      </c>
      <c r="E69" s="149">
        <f t="shared" si="0"/>
        <v>1.7310679903433779</v>
      </c>
      <c r="F69" s="149">
        <f>IF(SUM('Escalated Cost'!E73:BQ73)&gt;0,SUMIF('Escalated Cost'!E73:BQ73,"&gt;0",'Escalated Cost'!E73:BQ73)/COUNTIF('Escalated Cost'!E73:BQ73,"&gt;0"),0)</f>
        <v>1.7310679903433779</v>
      </c>
      <c r="G69" s="155"/>
      <c r="H69" s="155"/>
      <c r="I69" s="155"/>
      <c r="J69" s="187"/>
      <c r="K69" s="155"/>
      <c r="L69" s="175"/>
      <c r="M69" s="175"/>
      <c r="N69" s="175"/>
      <c r="O69" s="175"/>
      <c r="P69" s="175"/>
      <c r="Q69" s="175"/>
      <c r="R69" s="175"/>
      <c r="S69" s="175"/>
      <c r="T69" s="175"/>
    </row>
    <row r="70" spans="2:20" ht="15" customHeight="1">
      <c r="B70" s="152"/>
      <c r="C70" t="s">
        <v>316</v>
      </c>
      <c r="D70" s="145" t="s">
        <v>259</v>
      </c>
      <c r="E70" s="149">
        <f t="shared" si="0"/>
        <v>1.1722192690514213</v>
      </c>
      <c r="F70" s="149">
        <f>IF(SUM('Escalated Cost'!E74:BQ74)&gt;0,SUMIF('Escalated Cost'!E74:BQ74,"&gt;0",'Escalated Cost'!E74:BQ74)/COUNTIF('Escalated Cost'!E74:BQ74,"&gt;0"),0)</f>
        <v>1.1722192690514213</v>
      </c>
      <c r="G70" s="155"/>
      <c r="H70" s="155"/>
      <c r="I70" s="155"/>
      <c r="J70" s="187"/>
      <c r="K70" s="155"/>
      <c r="L70" s="175"/>
      <c r="M70" s="175"/>
      <c r="N70" s="175"/>
      <c r="O70" s="175"/>
      <c r="P70" s="175"/>
      <c r="Q70" s="175"/>
      <c r="R70" s="175"/>
      <c r="S70" s="175"/>
      <c r="T70" s="175"/>
    </row>
    <row r="71" spans="2:20" ht="15" customHeight="1">
      <c r="B71" s="152" t="s">
        <v>270</v>
      </c>
      <c r="C71" s="252" t="s">
        <v>317</v>
      </c>
      <c r="D71" s="145" t="s">
        <v>259</v>
      </c>
      <c r="E71" s="149">
        <f t="shared" si="0"/>
        <v>0.7435581816831734</v>
      </c>
      <c r="F71" s="149">
        <f>IF(SUM('Escalated Cost'!E75:BQ75)&gt;0,SUMIF('Escalated Cost'!E75:BQ75,"&gt;0",'Escalated Cost'!E75:BQ75)/COUNTIF('Escalated Cost'!E75:BQ75,"&gt;0"),0)</f>
        <v>0.7435581816831734</v>
      </c>
      <c r="G71" s="155"/>
      <c r="H71" s="155"/>
      <c r="I71" s="153"/>
      <c r="J71" s="187"/>
      <c r="K71" s="155"/>
      <c r="L71" s="175"/>
      <c r="M71" s="175"/>
      <c r="N71" s="175"/>
      <c r="O71" s="175"/>
      <c r="P71" s="175"/>
      <c r="Q71" s="175"/>
      <c r="R71" s="175"/>
      <c r="S71" s="175"/>
      <c r="T71" s="175"/>
    </row>
    <row r="72" spans="2:20" ht="15" customHeight="1">
      <c r="B72" s="152" t="s">
        <v>272</v>
      </c>
      <c r="C72" s="252" t="s">
        <v>318</v>
      </c>
      <c r="D72" s="152"/>
      <c r="E72" s="149">
        <f t="shared" si="0"/>
        <v>0</v>
      </c>
      <c r="F72" s="149"/>
      <c r="G72" s="155"/>
      <c r="H72" s="155"/>
      <c r="I72" s="153"/>
      <c r="J72" s="155"/>
      <c r="K72" s="155"/>
      <c r="L72" s="175"/>
      <c r="M72" s="175"/>
      <c r="N72" s="175"/>
      <c r="O72" s="175"/>
      <c r="P72" s="175"/>
      <c r="Q72" s="175"/>
      <c r="R72" s="175"/>
      <c r="S72" s="175"/>
      <c r="T72" s="175"/>
    </row>
    <row r="73" spans="2:20" ht="15" customHeight="1">
      <c r="B73" s="152"/>
      <c r="C73" t="s">
        <v>294</v>
      </c>
      <c r="D73" s="145" t="s">
        <v>259</v>
      </c>
      <c r="E73" s="149">
        <f t="shared" si="0"/>
        <v>8.022914625176472</v>
      </c>
      <c r="F73" s="149">
        <f>IF(SUM('Escalated Cost'!E77:BQ77)&gt;0,SUMIF('Escalated Cost'!E77:BQ77,"&gt;0",'Escalated Cost'!E77:BQ77)/COUNTIF('Escalated Cost'!E77:BQ77,"&gt;0"),0)</f>
        <v>8.022914625176472</v>
      </c>
      <c r="G73" s="163"/>
      <c r="H73" s="155"/>
      <c r="I73" s="155"/>
      <c r="J73" s="187"/>
      <c r="K73" s="155"/>
      <c r="L73" s="175"/>
      <c r="M73" s="175"/>
      <c r="N73" s="175"/>
      <c r="O73" s="175"/>
      <c r="P73" s="175"/>
      <c r="Q73" s="175"/>
      <c r="R73" s="175"/>
      <c r="S73" s="175"/>
      <c r="T73" s="175"/>
    </row>
    <row r="74" spans="2:20" ht="15" customHeight="1">
      <c r="B74" s="152"/>
      <c r="C74" t="s">
        <v>295</v>
      </c>
      <c r="D74" s="145" t="s">
        <v>259</v>
      </c>
      <c r="E74" s="149">
        <f t="shared" si="0"/>
        <v>6.452293664722223</v>
      </c>
      <c r="F74" s="149">
        <f>IF(SUM('Escalated Cost'!E78:BQ78)&gt;0,SUMIF('Escalated Cost'!E78:BQ78,"&gt;0",'Escalated Cost'!E78:BQ78)/COUNTIF('Escalated Cost'!E78:BQ78,"&gt;0"),0)</f>
        <v>6.452293664722223</v>
      </c>
      <c r="G74" s="163"/>
      <c r="H74" s="155"/>
      <c r="I74" s="155"/>
      <c r="J74" s="187"/>
      <c r="K74" s="155"/>
      <c r="L74" s="175"/>
      <c r="M74" s="175"/>
      <c r="N74" s="175"/>
      <c r="O74" s="175"/>
      <c r="P74" s="175"/>
      <c r="Q74" s="175"/>
      <c r="R74" s="175"/>
      <c r="S74" s="175"/>
      <c r="T74" s="175"/>
    </row>
    <row r="75" spans="2:20" ht="15" customHeight="1">
      <c r="B75" s="252"/>
      <c r="C75" t="s">
        <v>296</v>
      </c>
      <c r="D75" s="145" t="s">
        <v>259</v>
      </c>
      <c r="E75" s="149">
        <f t="shared" si="0"/>
        <v>18.182483541099998</v>
      </c>
      <c r="F75" s="149">
        <f>IF(SUM('Escalated Cost'!E79:BQ79)&gt;0,SUMIF('Escalated Cost'!E79:BQ79,"&gt;0",'Escalated Cost'!E79:BQ79)/COUNTIF('Escalated Cost'!E79:BQ79,"&gt;0"),0)</f>
        <v>18.182483541099998</v>
      </c>
      <c r="G75" s="163"/>
      <c r="H75" s="155"/>
      <c r="I75" s="155"/>
      <c r="J75" s="187"/>
      <c r="K75" s="155"/>
      <c r="L75" s="175"/>
      <c r="M75" s="175"/>
      <c r="N75" s="175"/>
      <c r="O75" s="175"/>
      <c r="P75" s="175"/>
      <c r="Q75" s="175"/>
      <c r="R75" s="175"/>
      <c r="S75" s="175"/>
      <c r="T75" s="175"/>
    </row>
    <row r="76" spans="2:20" ht="15" customHeight="1">
      <c r="B76" s="252"/>
      <c r="C76" t="s">
        <v>319</v>
      </c>
      <c r="D76" s="145" t="s">
        <v>259</v>
      </c>
      <c r="E76" s="149">
        <f t="shared" si="0"/>
        <v>63.45839147466667</v>
      </c>
      <c r="F76" s="149">
        <f>IF(SUM('Escalated Cost'!E80:BQ80)&gt;0,SUMIF('Escalated Cost'!E80:BQ80,"&gt;0",'Escalated Cost'!E80:BQ80)/COUNTIF('Escalated Cost'!E80:BQ80,"&gt;0"),0)</f>
        <v>63.45839147466667</v>
      </c>
      <c r="G76" s="155"/>
      <c r="H76" s="155"/>
      <c r="I76" s="155"/>
      <c r="J76" s="187"/>
      <c r="K76" s="155"/>
      <c r="L76" s="175"/>
      <c r="M76" s="175"/>
      <c r="N76" s="175"/>
      <c r="O76" s="175"/>
      <c r="P76" s="175"/>
      <c r="Q76" s="175"/>
      <c r="R76" s="175"/>
      <c r="S76" s="175"/>
      <c r="T76" s="175"/>
    </row>
    <row r="77" spans="2:20" ht="15" customHeight="1">
      <c r="B77" s="161"/>
      <c r="C77" s="154"/>
      <c r="D77" s="150"/>
      <c r="E77" s="149">
        <f t="shared" si="0"/>
        <v>0</v>
      </c>
      <c r="F77" s="196"/>
      <c r="G77" s="155"/>
      <c r="H77" s="155"/>
      <c r="I77" s="155"/>
      <c r="J77" s="187"/>
      <c r="K77" s="155"/>
      <c r="L77" s="175"/>
      <c r="M77" s="175"/>
      <c r="N77" s="175"/>
      <c r="O77" s="175"/>
      <c r="P77" s="175"/>
      <c r="Q77" s="175"/>
      <c r="R77" s="175"/>
      <c r="S77" s="175"/>
      <c r="T77" s="175"/>
    </row>
    <row r="78" spans="2:20" ht="15" customHeight="1">
      <c r="B78" s="142">
        <v>7</v>
      </c>
      <c r="C78" s="250" t="s">
        <v>320</v>
      </c>
      <c r="D78" s="143"/>
      <c r="E78" s="149">
        <f t="shared" si="0"/>
        <v>0</v>
      </c>
      <c r="F78" s="280"/>
      <c r="G78" s="155"/>
      <c r="H78" s="155"/>
      <c r="I78" s="155"/>
      <c r="J78" s="187"/>
      <c r="K78" s="155"/>
      <c r="L78" s="175"/>
      <c r="M78" s="175"/>
      <c r="N78" s="175"/>
      <c r="O78" s="175"/>
      <c r="P78" s="175"/>
      <c r="Q78" s="175"/>
      <c r="R78" s="175"/>
      <c r="S78" s="175"/>
      <c r="T78" s="175"/>
    </row>
    <row r="79" spans="2:20" ht="15" customHeight="1">
      <c r="B79" s="152" t="s">
        <v>257</v>
      </c>
      <c r="C79" s="252" t="s">
        <v>321</v>
      </c>
      <c r="D79" s="145" t="s">
        <v>259</v>
      </c>
      <c r="E79" s="149">
        <f aca="true" t="shared" si="1" ref="E79:E142">F79</f>
        <v>15.095012599885115</v>
      </c>
      <c r="F79" s="149">
        <f>IF(SUM('Escalated Cost'!E83:BQ83)&gt;0,SUMIF('Escalated Cost'!E83:BQ83,"&gt;0",'Escalated Cost'!E83:BQ83)/COUNTIF('Escalated Cost'!E83:BQ83,"&gt;0"),0)</f>
        <v>15.095012599885115</v>
      </c>
      <c r="G79" s="155"/>
      <c r="H79" s="155"/>
      <c r="I79" s="155"/>
      <c r="J79" s="155"/>
      <c r="K79" s="155"/>
      <c r="L79" s="175"/>
      <c r="M79" s="175"/>
      <c r="N79" s="175"/>
      <c r="O79" s="175"/>
      <c r="P79" s="175"/>
      <c r="Q79" s="175"/>
      <c r="R79" s="175"/>
      <c r="S79" s="175"/>
      <c r="T79" s="175"/>
    </row>
    <row r="80" spans="2:20" ht="15" customHeight="1">
      <c r="B80" s="152" t="s">
        <v>260</v>
      </c>
      <c r="C80" s="252" t="s">
        <v>322</v>
      </c>
      <c r="D80" s="145" t="s">
        <v>259</v>
      </c>
      <c r="E80" s="149">
        <f t="shared" si="1"/>
        <v>15.095012599885115</v>
      </c>
      <c r="F80" s="149">
        <f>IF(SUM('Escalated Cost'!E84:BQ84)&gt;0,SUMIF('Escalated Cost'!E84:BQ84,"&gt;0",'Escalated Cost'!E84:BQ84)/COUNTIF('Escalated Cost'!E84:BQ84,"&gt;0"),0)</f>
        <v>15.095012599885115</v>
      </c>
      <c r="G80" s="155"/>
      <c r="H80" s="155"/>
      <c r="I80" s="155"/>
      <c r="J80" s="155"/>
      <c r="K80" s="155"/>
      <c r="L80" s="175"/>
      <c r="M80" s="175"/>
      <c r="N80" s="175"/>
      <c r="O80" s="175"/>
      <c r="P80" s="175"/>
      <c r="Q80" s="175"/>
      <c r="R80" s="175"/>
      <c r="S80" s="175"/>
      <c r="T80" s="175"/>
    </row>
    <row r="81" spans="2:20" ht="15" customHeight="1">
      <c r="B81" s="152" t="s">
        <v>262</v>
      </c>
      <c r="C81" s="252" t="s">
        <v>323</v>
      </c>
      <c r="D81" s="145" t="s">
        <v>259</v>
      </c>
      <c r="E81" s="149">
        <f t="shared" si="1"/>
        <v>10.063341733256744</v>
      </c>
      <c r="F81" s="149">
        <f>IF(SUM('Escalated Cost'!E85:BQ85)&gt;0,SUMIF('Escalated Cost'!E85:BQ85,"&gt;0",'Escalated Cost'!E85:BQ85)/COUNTIF('Escalated Cost'!E85:BQ85,"&gt;0"),0)</f>
        <v>10.063341733256744</v>
      </c>
      <c r="G81" s="155"/>
      <c r="H81" s="155"/>
      <c r="I81" s="155"/>
      <c r="J81" s="155"/>
      <c r="K81" s="155"/>
      <c r="L81" s="175"/>
      <c r="M81" s="175"/>
      <c r="N81" s="175"/>
      <c r="O81" s="175"/>
      <c r="P81" s="175"/>
      <c r="Q81" s="175"/>
      <c r="R81" s="175"/>
      <c r="S81" s="175"/>
      <c r="T81" s="175"/>
    </row>
    <row r="82" spans="2:20" ht="15" customHeight="1">
      <c r="B82" s="152" t="s">
        <v>264</v>
      </c>
      <c r="C82" s="252" t="s">
        <v>324</v>
      </c>
      <c r="D82" s="145"/>
      <c r="E82" s="149"/>
      <c r="F82" s="149"/>
      <c r="G82" s="155"/>
      <c r="H82" s="155"/>
      <c r="I82" s="155"/>
      <c r="J82" s="155"/>
      <c r="K82" s="155"/>
      <c r="L82" s="175"/>
      <c r="M82" s="175"/>
      <c r="N82" s="175"/>
      <c r="O82" s="175"/>
      <c r="P82" s="175"/>
      <c r="Q82" s="175"/>
      <c r="R82" s="175"/>
      <c r="S82" s="175"/>
      <c r="T82" s="175"/>
    </row>
    <row r="83" spans="2:20" ht="15" customHeight="1">
      <c r="B83" s="160"/>
      <c r="C83" s="94" t="s">
        <v>325</v>
      </c>
      <c r="D83" s="145" t="s">
        <v>259</v>
      </c>
      <c r="E83" s="149">
        <f t="shared" si="1"/>
        <v>1.257917716657093</v>
      </c>
      <c r="F83" s="149">
        <f>IF(SUM('Escalated Cost'!E87:BQ87)&gt;0,SUMIF('Escalated Cost'!E87:BQ87,"&gt;0",'Escalated Cost'!E87:BQ87)/COUNTIF('Escalated Cost'!E87:BQ87,"&gt;0"),0)</f>
        <v>1.257917716657093</v>
      </c>
      <c r="G83" s="155"/>
      <c r="H83" s="155"/>
      <c r="I83" s="155"/>
      <c r="J83" s="155"/>
      <c r="K83" s="155"/>
      <c r="L83" s="175"/>
      <c r="M83" s="175"/>
      <c r="N83" s="175"/>
      <c r="O83" s="175"/>
      <c r="P83" s="175"/>
      <c r="Q83" s="175"/>
      <c r="R83" s="175"/>
      <c r="S83" s="175"/>
      <c r="T83" s="175"/>
    </row>
    <row r="84" spans="2:20" ht="15" customHeight="1">
      <c r="B84" s="150"/>
      <c r="C84" s="94" t="s">
        <v>326</v>
      </c>
      <c r="D84" s="145" t="s">
        <v>259</v>
      </c>
      <c r="E84" s="149">
        <f t="shared" si="1"/>
        <v>0.5031670866628372</v>
      </c>
      <c r="F84" s="149">
        <f>IF(SUM('Escalated Cost'!E88:BQ88)&gt;0,SUMIF('Escalated Cost'!E88:BQ88,"&gt;0",'Escalated Cost'!E88:BQ88)/COUNTIF('Escalated Cost'!E88:BQ88,"&gt;0"),0)</f>
        <v>0.5031670866628372</v>
      </c>
      <c r="G84" s="155"/>
      <c r="H84" s="155"/>
      <c r="I84" s="155"/>
      <c r="J84" s="155"/>
      <c r="K84" s="155"/>
      <c r="L84" s="175"/>
      <c r="M84" s="175"/>
      <c r="N84" s="175"/>
      <c r="O84" s="175"/>
      <c r="P84" s="175"/>
      <c r="Q84" s="175"/>
      <c r="R84" s="175"/>
      <c r="S84" s="175"/>
      <c r="T84" s="175"/>
    </row>
    <row r="85" spans="2:20" ht="15" customHeight="1">
      <c r="B85" s="150"/>
      <c r="C85" s="94" t="s">
        <v>327</v>
      </c>
      <c r="D85" s="145" t="s">
        <v>259</v>
      </c>
      <c r="E85" s="149">
        <f t="shared" si="1"/>
        <v>0.10063341733256743</v>
      </c>
      <c r="F85" s="149">
        <f>IF(SUM('Escalated Cost'!E89:BQ89)&gt;0,SUMIF('Escalated Cost'!E89:BQ89,"&gt;0",'Escalated Cost'!E89:BQ89)/COUNTIF('Escalated Cost'!E89:BQ89,"&gt;0"),0)</f>
        <v>0.10063341733256743</v>
      </c>
      <c r="G85" s="155"/>
      <c r="H85" s="155"/>
      <c r="I85" s="155"/>
      <c r="J85" s="155"/>
      <c r="K85" s="155"/>
      <c r="L85" s="175"/>
      <c r="M85" s="175"/>
      <c r="N85" s="175"/>
      <c r="O85" s="175"/>
      <c r="P85" s="175"/>
      <c r="Q85" s="175"/>
      <c r="R85" s="175"/>
      <c r="S85" s="175"/>
      <c r="T85" s="175"/>
    </row>
    <row r="86" spans="2:20" ht="15" customHeight="1">
      <c r="B86" s="150"/>
      <c r="C86" s="94" t="s">
        <v>328</v>
      </c>
      <c r="D86" s="145" t="s">
        <v>259</v>
      </c>
      <c r="E86" s="149">
        <f t="shared" si="1"/>
        <v>0.10063341733256743</v>
      </c>
      <c r="F86" s="149">
        <f>IF(SUM('Escalated Cost'!E90:BQ90)&gt;0,SUMIF('Escalated Cost'!E90:BQ90,"&gt;0",'Escalated Cost'!E90:BQ90)/COUNTIF('Escalated Cost'!E90:BQ90,"&gt;0"),0)</f>
        <v>0.10063341733256743</v>
      </c>
      <c r="G86" s="155"/>
      <c r="H86" s="155"/>
      <c r="I86" s="155"/>
      <c r="J86" s="155"/>
      <c r="K86" s="155"/>
      <c r="L86" s="175"/>
      <c r="M86" s="175"/>
      <c r="N86" s="175"/>
      <c r="O86" s="175"/>
      <c r="P86" s="175"/>
      <c r="Q86" s="175"/>
      <c r="R86" s="175"/>
      <c r="S86" s="175"/>
      <c r="T86" s="175"/>
    </row>
    <row r="87" spans="2:20" ht="15" customHeight="1">
      <c r="B87" s="150"/>
      <c r="C87" s="94" t="s">
        <v>329</v>
      </c>
      <c r="D87" s="145" t="s">
        <v>259</v>
      </c>
      <c r="E87" s="149">
        <f t="shared" si="1"/>
        <v>0.05031670866628372</v>
      </c>
      <c r="F87" s="149">
        <f>IF(SUM('Escalated Cost'!E91:BQ91)&gt;0,SUMIF('Escalated Cost'!E91:BQ91,"&gt;0",'Escalated Cost'!E91:BQ91)/COUNTIF('Escalated Cost'!E91:BQ91,"&gt;0"),0)</f>
        <v>0.05031670866628372</v>
      </c>
      <c r="G87" s="155"/>
      <c r="H87" s="155"/>
      <c r="I87" s="155"/>
      <c r="J87" s="155"/>
      <c r="K87" s="155"/>
      <c r="L87" s="175"/>
      <c r="M87" s="175"/>
      <c r="N87" s="175"/>
      <c r="O87" s="175"/>
      <c r="P87" s="175"/>
      <c r="Q87" s="175"/>
      <c r="R87" s="175"/>
      <c r="S87" s="175"/>
      <c r="T87" s="175"/>
    </row>
    <row r="88" spans="2:20" ht="15" customHeight="1">
      <c r="B88" s="150"/>
      <c r="C88" s="94" t="s">
        <v>330</v>
      </c>
      <c r="D88" s="145" t="s">
        <v>259</v>
      </c>
      <c r="E88" s="149">
        <f t="shared" si="1"/>
        <v>3.0190025199770227</v>
      </c>
      <c r="F88" s="149">
        <f>IF(SUM('Escalated Cost'!E92:BQ92)&gt;0,SUMIF('Escalated Cost'!E92:BQ92,"&gt;0",'Escalated Cost'!E92:BQ92)/COUNTIF('Escalated Cost'!E92:BQ92,"&gt;0"),0)</f>
        <v>3.0190025199770227</v>
      </c>
      <c r="G88" s="155"/>
      <c r="H88" s="155"/>
      <c r="I88" s="155"/>
      <c r="J88" s="155"/>
      <c r="K88" s="155"/>
      <c r="L88" s="175"/>
      <c r="M88" s="175"/>
      <c r="N88" s="175"/>
      <c r="O88" s="175"/>
      <c r="P88" s="175"/>
      <c r="Q88" s="175"/>
      <c r="R88" s="175"/>
      <c r="S88" s="175"/>
      <c r="T88" s="175"/>
    </row>
    <row r="89" spans="2:20" ht="15" customHeight="1">
      <c r="B89" s="160"/>
      <c r="C89" s="94" t="s">
        <v>331</v>
      </c>
      <c r="D89" s="145" t="s">
        <v>259</v>
      </c>
      <c r="E89" s="149">
        <f t="shared" si="1"/>
        <v>4.025336693302697</v>
      </c>
      <c r="F89" s="149">
        <f>IF(SUM('Escalated Cost'!E93:BQ93)&gt;0,SUMIF('Escalated Cost'!E93:BQ93,"&gt;0",'Escalated Cost'!E93:BQ93)/COUNTIF('Escalated Cost'!E93:BQ93,"&gt;0"),0)</f>
        <v>4.025336693302697</v>
      </c>
      <c r="G89" s="155"/>
      <c r="H89" s="155"/>
      <c r="I89" s="155"/>
      <c r="J89" s="155"/>
      <c r="K89" s="155"/>
      <c r="L89" s="175"/>
      <c r="M89" s="175"/>
      <c r="N89" s="175"/>
      <c r="O89" s="175"/>
      <c r="P89" s="175"/>
      <c r="Q89" s="175"/>
      <c r="R89" s="175"/>
      <c r="S89" s="175"/>
      <c r="T89" s="175"/>
    </row>
    <row r="90" spans="3:20" ht="15" customHeight="1">
      <c r="C90" s="94" t="s">
        <v>332</v>
      </c>
      <c r="D90" s="145" t="s">
        <v>259</v>
      </c>
      <c r="E90" s="149">
        <f t="shared" si="1"/>
        <v>0.05031670866628372</v>
      </c>
      <c r="F90" s="149">
        <f>IF(SUM('Escalated Cost'!E94:BQ94)&gt;0,SUMIF('Escalated Cost'!E94:BQ94,"&gt;0",'Escalated Cost'!E94:BQ94)/COUNTIF('Escalated Cost'!E94:BQ94,"&gt;0"),0)</f>
        <v>0.05031670866628372</v>
      </c>
      <c r="G90" s="155"/>
      <c r="H90" s="155"/>
      <c r="I90" s="155"/>
      <c r="J90" s="155"/>
      <c r="K90" s="155"/>
      <c r="L90" s="175"/>
      <c r="M90" s="175"/>
      <c r="N90" s="175"/>
      <c r="O90" s="175"/>
      <c r="P90" s="175"/>
      <c r="Q90" s="175"/>
      <c r="R90" s="175"/>
      <c r="S90" s="175"/>
      <c r="T90" s="175"/>
    </row>
    <row r="91" spans="3:20" ht="15" customHeight="1">
      <c r="C91" s="94" t="s">
        <v>333</v>
      </c>
      <c r="D91" s="145" t="s">
        <v>259</v>
      </c>
      <c r="E91" s="149">
        <f t="shared" si="1"/>
        <v>0.5031670866628372</v>
      </c>
      <c r="F91" s="149">
        <f>IF(SUM('Escalated Cost'!E95:BQ95)&gt;0,SUMIF('Escalated Cost'!E95:BQ95,"&gt;0",'Escalated Cost'!E95:BQ95)/COUNTIF('Escalated Cost'!E95:BQ95,"&gt;0"),0)</f>
        <v>0.5031670866628372</v>
      </c>
      <c r="G91" s="155"/>
      <c r="H91" s="155"/>
      <c r="I91" s="155"/>
      <c r="J91" s="155"/>
      <c r="K91" s="155"/>
      <c r="L91" s="175"/>
      <c r="M91" s="175"/>
      <c r="N91" s="175"/>
      <c r="O91" s="175"/>
      <c r="P91" s="175"/>
      <c r="Q91" s="175"/>
      <c r="R91" s="175"/>
      <c r="S91" s="175"/>
      <c r="T91" s="175"/>
    </row>
    <row r="92" spans="2:20" ht="15" customHeight="1">
      <c r="B92" s="152" t="s">
        <v>270</v>
      </c>
      <c r="C92" s="252" t="s">
        <v>334</v>
      </c>
      <c r="D92" s="145"/>
      <c r="E92" s="149"/>
      <c r="F92" s="149"/>
      <c r="G92" s="155"/>
      <c r="H92" s="155"/>
      <c r="I92" s="155"/>
      <c r="J92" s="155"/>
      <c r="K92" s="155"/>
      <c r="L92" s="175"/>
      <c r="M92" s="175"/>
      <c r="N92" s="175"/>
      <c r="O92" s="175"/>
      <c r="P92" s="175"/>
      <c r="Q92" s="175"/>
      <c r="R92" s="175"/>
      <c r="S92" s="175"/>
      <c r="T92" s="175"/>
    </row>
    <row r="93" spans="2:20" ht="15" customHeight="1">
      <c r="B93" s="160"/>
      <c r="C93" s="94" t="s">
        <v>335</v>
      </c>
      <c r="D93" s="145" t="s">
        <v>259</v>
      </c>
      <c r="E93" s="149">
        <f t="shared" si="1"/>
        <v>0.5031670866628372</v>
      </c>
      <c r="F93" s="149">
        <f>IF(SUM('Escalated Cost'!E97:BQ97)&gt;0,SUMIF('Escalated Cost'!E97:BQ97,"&gt;0",'Escalated Cost'!E97:BQ97)/COUNTIF('Escalated Cost'!E97:BQ97,"&gt;0"),0)</f>
        <v>0.5031670866628372</v>
      </c>
      <c r="G93" s="155"/>
      <c r="H93" s="155"/>
      <c r="I93" s="155"/>
      <c r="J93" s="155"/>
      <c r="K93" s="155"/>
      <c r="L93" s="175"/>
      <c r="M93" s="175"/>
      <c r="N93" s="175"/>
      <c r="O93" s="175"/>
      <c r="P93" s="175"/>
      <c r="Q93" s="175"/>
      <c r="R93" s="175"/>
      <c r="S93" s="175"/>
      <c r="T93" s="175"/>
    </row>
    <row r="94" spans="2:20" ht="15" customHeight="1">
      <c r="B94" s="160"/>
      <c r="C94" s="94" t="s">
        <v>336</v>
      </c>
      <c r="D94" s="145" t="s">
        <v>259</v>
      </c>
      <c r="E94" s="149">
        <f t="shared" si="1"/>
        <v>0.40253366933026974</v>
      </c>
      <c r="F94" s="149">
        <f>IF(SUM('Escalated Cost'!E98:BQ98)&gt;0,SUMIF('Escalated Cost'!E98:BQ98,"&gt;0",'Escalated Cost'!E98:BQ98)/COUNTIF('Escalated Cost'!E98:BQ98,"&gt;0"),0)</f>
        <v>0.40253366933026974</v>
      </c>
      <c r="G94" s="155"/>
      <c r="H94" s="155"/>
      <c r="I94" s="155"/>
      <c r="J94" s="155"/>
      <c r="K94" s="155"/>
      <c r="L94" s="175"/>
      <c r="M94" s="175"/>
      <c r="N94" s="175"/>
      <c r="O94" s="175"/>
      <c r="P94" s="175"/>
      <c r="Q94" s="175"/>
      <c r="R94" s="175"/>
      <c r="S94" s="175"/>
      <c r="T94" s="175"/>
    </row>
    <row r="95" spans="2:20" ht="15" customHeight="1">
      <c r="B95" s="160"/>
      <c r="C95" s="94" t="s">
        <v>337</v>
      </c>
      <c r="D95" s="145" t="s">
        <v>259</v>
      </c>
      <c r="E95" s="149">
        <f t="shared" si="1"/>
        <v>0.10063341733256743</v>
      </c>
      <c r="F95" s="149">
        <f>IF(SUM('Escalated Cost'!E99:BQ99)&gt;0,SUMIF('Escalated Cost'!E99:BQ99,"&gt;0",'Escalated Cost'!E99:BQ99)/COUNTIF('Escalated Cost'!E99:BQ99,"&gt;0"),0)</f>
        <v>0.10063341733256743</v>
      </c>
      <c r="G95" s="155"/>
      <c r="H95" s="155"/>
      <c r="I95" s="155"/>
      <c r="J95" s="155"/>
      <c r="K95" s="155"/>
      <c r="L95" s="175"/>
      <c r="M95" s="175"/>
      <c r="N95" s="175"/>
      <c r="O95" s="175"/>
      <c r="P95" s="175"/>
      <c r="Q95" s="175"/>
      <c r="R95" s="175"/>
      <c r="S95" s="175"/>
      <c r="T95" s="175"/>
    </row>
    <row r="96" spans="2:20" ht="15" customHeight="1">
      <c r="B96" s="160"/>
      <c r="C96" s="94" t="s">
        <v>338</v>
      </c>
      <c r="D96" s="145" t="s">
        <v>259</v>
      </c>
      <c r="E96" s="149">
        <f t="shared" si="1"/>
        <v>0.10063341733256743</v>
      </c>
      <c r="F96" s="149">
        <f>IF(SUM('Escalated Cost'!E100:BQ100)&gt;0,SUMIF('Escalated Cost'!E100:BQ100,"&gt;0",'Escalated Cost'!E100:BQ100)/COUNTIF('Escalated Cost'!E100:BQ100,"&gt;0"),0)</f>
        <v>0.10063341733256743</v>
      </c>
      <c r="G96" s="155"/>
      <c r="H96" s="155"/>
      <c r="I96" s="155"/>
      <c r="J96" s="155"/>
      <c r="K96" s="155"/>
      <c r="L96" s="175"/>
      <c r="M96" s="175"/>
      <c r="N96" s="175"/>
      <c r="O96" s="175"/>
      <c r="P96" s="175"/>
      <c r="Q96" s="175"/>
      <c r="R96" s="175"/>
      <c r="S96" s="175"/>
      <c r="T96" s="175"/>
    </row>
    <row r="97" spans="2:20" ht="15" customHeight="1">
      <c r="B97" s="160"/>
      <c r="C97" s="94" t="s">
        <v>339</v>
      </c>
      <c r="D97" s="145" t="s">
        <v>259</v>
      </c>
      <c r="E97" s="149">
        <f t="shared" si="1"/>
        <v>0.40253366933026974</v>
      </c>
      <c r="F97" s="149">
        <f>IF(SUM('Escalated Cost'!E101:BQ101)&gt;0,SUMIF('Escalated Cost'!E101:BQ101,"&gt;0",'Escalated Cost'!E101:BQ101)/COUNTIF('Escalated Cost'!E101:BQ101,"&gt;0"),0)</f>
        <v>0.40253366933026974</v>
      </c>
      <c r="G97" s="155"/>
      <c r="H97" s="155"/>
      <c r="I97" s="155"/>
      <c r="J97" s="155"/>
      <c r="K97" s="155"/>
      <c r="L97" s="175"/>
      <c r="M97" s="175"/>
      <c r="N97" s="175"/>
      <c r="O97" s="175"/>
      <c r="P97" s="175"/>
      <c r="Q97" s="175"/>
      <c r="R97" s="175"/>
      <c r="S97" s="175"/>
      <c r="T97" s="175"/>
    </row>
    <row r="98" spans="2:20" ht="15" customHeight="1">
      <c r="B98" s="160"/>
      <c r="C98" s="94" t="s">
        <v>330</v>
      </c>
      <c r="D98" s="145" t="s">
        <v>259</v>
      </c>
      <c r="E98" s="149">
        <f t="shared" si="1"/>
        <v>2.515835433314186</v>
      </c>
      <c r="F98" s="149">
        <f>IF(SUM('Escalated Cost'!E102:BQ102)&gt;0,SUMIF('Escalated Cost'!E102:BQ102,"&gt;0",'Escalated Cost'!E102:BQ102)/COUNTIF('Escalated Cost'!E102:BQ102,"&gt;0"),0)</f>
        <v>2.515835433314186</v>
      </c>
      <c r="G98" s="155"/>
      <c r="H98" s="155"/>
      <c r="I98" s="155"/>
      <c r="J98" s="155"/>
      <c r="K98" s="155"/>
      <c r="L98" s="175"/>
      <c r="M98" s="175"/>
      <c r="N98" s="175"/>
      <c r="O98" s="175"/>
      <c r="P98" s="175"/>
      <c r="Q98" s="175"/>
      <c r="R98" s="175"/>
      <c r="S98" s="175"/>
      <c r="T98" s="175"/>
    </row>
    <row r="99" spans="2:20" ht="15" customHeight="1">
      <c r="B99" s="160"/>
      <c r="C99" s="94" t="s">
        <v>340</v>
      </c>
      <c r="D99" s="145" t="s">
        <v>259</v>
      </c>
      <c r="E99" s="149">
        <f t="shared" si="1"/>
        <v>0.40253366933026974</v>
      </c>
      <c r="F99" s="149">
        <f>IF(SUM('Escalated Cost'!E103:BQ103)&gt;0,SUMIF('Escalated Cost'!E103:BQ103,"&gt;0",'Escalated Cost'!E103:BQ103)/COUNTIF('Escalated Cost'!E103:BQ103,"&gt;0"),0)</f>
        <v>0.40253366933026974</v>
      </c>
      <c r="G99" s="155"/>
      <c r="H99" s="155"/>
      <c r="I99" s="155"/>
      <c r="J99" s="155"/>
      <c r="K99" s="155"/>
      <c r="L99" s="175"/>
      <c r="M99" s="175"/>
      <c r="N99" s="175"/>
      <c r="O99" s="175"/>
      <c r="P99" s="175"/>
      <c r="Q99" s="175"/>
      <c r="R99" s="175"/>
      <c r="S99" s="175"/>
      <c r="T99" s="175"/>
    </row>
    <row r="100" spans="2:20" ht="15" customHeight="1">
      <c r="B100" s="152" t="s">
        <v>272</v>
      </c>
      <c r="C100" s="15" t="s">
        <v>341</v>
      </c>
      <c r="D100" s="145" t="s">
        <v>259</v>
      </c>
      <c r="E100" s="149">
        <f t="shared" si="1"/>
        <v>0.20126683466513487</v>
      </c>
      <c r="F100" s="149">
        <f>IF(SUM('Escalated Cost'!E104:BQ104)&gt;0,SUMIF('Escalated Cost'!E104:BQ104,"&gt;0",'Escalated Cost'!E104:BQ104)/COUNTIF('Escalated Cost'!E104:BQ104,"&gt;0"),0)</f>
        <v>0.20126683466513487</v>
      </c>
      <c r="G100" s="155"/>
      <c r="H100" s="155"/>
      <c r="I100" s="155"/>
      <c r="J100" s="155"/>
      <c r="K100" s="155"/>
      <c r="L100" s="175"/>
      <c r="M100" s="175"/>
      <c r="N100" s="175"/>
      <c r="O100" s="175"/>
      <c r="P100" s="175"/>
      <c r="Q100" s="175"/>
      <c r="R100" s="175"/>
      <c r="S100" s="175"/>
      <c r="T100" s="175"/>
    </row>
    <row r="101" spans="2:20" ht="15" customHeight="1">
      <c r="B101" s="161"/>
      <c r="C101" s="164"/>
      <c r="D101" s="165"/>
      <c r="E101" s="149"/>
      <c r="F101" s="149"/>
      <c r="H101" s="155"/>
      <c r="I101" s="155"/>
      <c r="J101" s="155"/>
      <c r="K101" s="155"/>
      <c r="L101" s="175"/>
      <c r="M101" s="175"/>
      <c r="N101" s="175"/>
      <c r="O101" s="175"/>
      <c r="P101" s="175"/>
      <c r="Q101" s="175"/>
      <c r="R101" s="175"/>
      <c r="S101" s="175"/>
      <c r="T101" s="175"/>
    </row>
    <row r="102" spans="2:20" ht="18.75" customHeight="1">
      <c r="B102" s="142">
        <v>8</v>
      </c>
      <c r="C102" s="250" t="s">
        <v>342</v>
      </c>
      <c r="D102" s="166" t="s">
        <v>259</v>
      </c>
      <c r="E102" s="149">
        <f t="shared" si="1"/>
        <v>1.0063341733256743</v>
      </c>
      <c r="F102" s="149">
        <f>IF(SUM('Escalated Cost'!E106:BQ106)&gt;0,SUMIF('Escalated Cost'!E106:BQ106,"&gt;0",'Escalated Cost'!E106:BQ106)/COUNTIF('Escalated Cost'!E106:BQ106,"&gt;0"),0)</f>
        <v>1.0063341733256743</v>
      </c>
      <c r="G102" s="155"/>
      <c r="H102" s="155"/>
      <c r="I102" s="155"/>
      <c r="J102" s="155"/>
      <c r="K102" s="155"/>
      <c r="L102" s="175"/>
      <c r="M102" s="175"/>
      <c r="N102" s="175"/>
      <c r="O102" s="175"/>
      <c r="P102" s="175"/>
      <c r="Q102" s="175"/>
      <c r="R102" s="175"/>
      <c r="S102" s="175"/>
      <c r="T102" s="175"/>
    </row>
    <row r="103" spans="2:20" ht="15" customHeight="1">
      <c r="B103" s="168"/>
      <c r="C103" s="169"/>
      <c r="D103" s="170"/>
      <c r="E103" s="149">
        <f t="shared" si="1"/>
        <v>0</v>
      </c>
      <c r="F103" s="196"/>
      <c r="G103" s="155"/>
      <c r="H103" s="155"/>
      <c r="I103" s="155"/>
      <c r="J103" s="155"/>
      <c r="K103" s="155"/>
      <c r="L103" s="175"/>
      <c r="M103" s="175"/>
      <c r="N103" s="175"/>
      <c r="O103" s="175"/>
      <c r="P103" s="175"/>
      <c r="Q103" s="175"/>
      <c r="R103" s="175"/>
      <c r="S103" s="175"/>
      <c r="T103" s="175"/>
    </row>
    <row r="104" spans="2:20" ht="18.75" customHeight="1">
      <c r="B104" s="142">
        <v>9</v>
      </c>
      <c r="C104" s="250" t="s">
        <v>343</v>
      </c>
      <c r="D104" s="143"/>
      <c r="E104" s="149">
        <f t="shared" si="1"/>
        <v>0</v>
      </c>
      <c r="F104" s="280"/>
      <c r="G104" s="155"/>
      <c r="H104" s="155"/>
      <c r="I104" s="153"/>
      <c r="J104" s="155"/>
      <c r="K104" s="155"/>
      <c r="L104" s="175"/>
      <c r="M104" s="175"/>
      <c r="N104" s="175"/>
      <c r="O104" s="175"/>
      <c r="P104" s="175"/>
      <c r="Q104" s="175"/>
      <c r="R104" s="175"/>
      <c r="S104" s="175"/>
      <c r="T104" s="175"/>
    </row>
    <row r="105" spans="2:20" ht="15" customHeight="1">
      <c r="B105" s="152" t="s">
        <v>257</v>
      </c>
      <c r="C105" s="252" t="s">
        <v>344</v>
      </c>
      <c r="D105" s="145"/>
      <c r="E105" s="149">
        <f t="shared" si="1"/>
        <v>0</v>
      </c>
      <c r="F105" s="196"/>
      <c r="G105" s="155"/>
      <c r="H105" s="155"/>
      <c r="I105" s="153"/>
      <c r="J105" s="155"/>
      <c r="K105" s="155"/>
      <c r="L105" s="175"/>
      <c r="M105" s="175"/>
      <c r="N105" s="175"/>
      <c r="O105" s="175"/>
      <c r="P105" s="175"/>
      <c r="Q105" s="175"/>
      <c r="R105" s="175"/>
      <c r="S105" s="175"/>
      <c r="T105" s="175"/>
    </row>
    <row r="106" spans="2:20" s="171" customFormat="1" ht="63.75">
      <c r="B106" s="152"/>
      <c r="C106" s="41" t="s">
        <v>345</v>
      </c>
      <c r="D106" s="145" t="s">
        <v>259</v>
      </c>
      <c r="E106" s="149">
        <f t="shared" si="1"/>
        <v>250</v>
      </c>
      <c r="F106" s="282">
        <v>250</v>
      </c>
      <c r="G106" s="155"/>
      <c r="H106" s="173"/>
      <c r="I106" s="173"/>
      <c r="J106" s="187"/>
      <c r="K106" s="173"/>
      <c r="L106" s="283"/>
      <c r="M106" s="283"/>
      <c r="N106" s="283"/>
      <c r="O106" s="283"/>
      <c r="P106" s="283"/>
      <c r="Q106" s="283"/>
      <c r="R106" s="283"/>
      <c r="S106" s="283"/>
      <c r="T106" s="283"/>
    </row>
    <row r="107" spans="2:20" s="174" customFormat="1" ht="15" customHeight="1">
      <c r="B107" s="152" t="s">
        <v>260</v>
      </c>
      <c r="C107" s="252" t="s">
        <v>346</v>
      </c>
      <c r="D107" s="145" t="s">
        <v>259</v>
      </c>
      <c r="E107" s="149">
        <f t="shared" si="1"/>
        <v>69.39318301327498</v>
      </c>
      <c r="F107" s="149">
        <f>SUM(F108:F122)</f>
        <v>69.39318301327498</v>
      </c>
      <c r="G107" s="149"/>
      <c r="H107" s="155"/>
      <c r="I107" s="155"/>
      <c r="J107" s="155"/>
      <c r="K107" s="155"/>
      <c r="L107" s="175"/>
      <c r="M107" s="175"/>
      <c r="N107" s="175"/>
      <c r="O107" s="175"/>
      <c r="P107" s="175"/>
      <c r="Q107" s="175"/>
      <c r="R107" s="175"/>
      <c r="S107" s="175"/>
      <c r="T107" s="175"/>
    </row>
    <row r="108" spans="2:20" s="130" customFormat="1" ht="15" customHeight="1">
      <c r="B108" s="152"/>
      <c r="C108" t="s">
        <v>347</v>
      </c>
      <c r="D108" s="145" t="s">
        <v>259</v>
      </c>
      <c r="E108" s="149">
        <f t="shared" si="1"/>
        <v>10.58242554537603</v>
      </c>
      <c r="F108" s="149">
        <f>IF(SUM('Escalated Cost'!E112:BQ112)&gt;0,SUMIF('Escalated Cost'!E112:BQ112,"&gt;0",'Escalated Cost'!E112:BQ112)/COUNTIF('Escalated Cost'!E112:BQ112,"&gt;0"),0)</f>
        <v>10.58242554537603</v>
      </c>
      <c r="G108" s="149"/>
      <c r="H108" s="155"/>
      <c r="I108" s="176"/>
      <c r="J108" s="175"/>
      <c r="K108" s="175"/>
      <c r="L108" s="155"/>
      <c r="M108" s="155"/>
      <c r="N108" s="155"/>
      <c r="O108" s="155"/>
      <c r="P108" s="155"/>
      <c r="Q108" s="155"/>
      <c r="R108" s="155"/>
      <c r="S108" s="155"/>
      <c r="T108" s="155"/>
    </row>
    <row r="109" spans="2:20" ht="15" customHeight="1">
      <c r="B109" s="152"/>
      <c r="C109" t="s">
        <v>348</v>
      </c>
      <c r="D109" s="145" t="s">
        <v>259</v>
      </c>
      <c r="E109" s="149">
        <f t="shared" si="1"/>
        <v>8.538871236877755</v>
      </c>
      <c r="F109" s="149">
        <f>IF(SUM('Escalated Cost'!E113:BQ113)&gt;0,SUMIF('Escalated Cost'!E113:BQ113,"&gt;0",'Escalated Cost'!E113:BQ113)/COUNTIF('Escalated Cost'!E113:BQ113,"&gt;0"),0)</f>
        <v>8.538871236877755</v>
      </c>
      <c r="G109" s="149"/>
      <c r="H109" s="155"/>
      <c r="I109" s="176"/>
      <c r="J109" s="281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</row>
    <row r="110" spans="2:20" ht="15" customHeight="1">
      <c r="B110" s="152"/>
      <c r="C110" t="s">
        <v>349</v>
      </c>
      <c r="D110" s="145" t="s">
        <v>259</v>
      </c>
      <c r="E110" s="149">
        <f t="shared" si="1"/>
        <v>1.9982661938445352</v>
      </c>
      <c r="F110" s="149">
        <f>IF(SUM('Escalated Cost'!E114:BQ114)&gt;0,SUMIF('Escalated Cost'!E114:BQ114,"&gt;0",'Escalated Cost'!E114:BQ114)/COUNTIF('Escalated Cost'!E114:BQ114,"&gt;0"),0)</f>
        <v>1.9982661938445352</v>
      </c>
      <c r="G110" s="149"/>
      <c r="H110" s="155"/>
      <c r="I110" s="176"/>
      <c r="J110" s="281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</row>
    <row r="111" spans="2:20" ht="15" customHeight="1">
      <c r="B111" s="152"/>
      <c r="C111" t="s">
        <v>350</v>
      </c>
      <c r="D111" s="145" t="s">
        <v>259</v>
      </c>
      <c r="E111" s="149">
        <f t="shared" si="1"/>
        <v>5.590465914753752</v>
      </c>
      <c r="F111" s="149">
        <f>IF(SUM('Escalated Cost'!E115:BQ115)&gt;0,SUMIF('Escalated Cost'!E115:BQ115,"&gt;0",'Escalated Cost'!E115:BQ115)/COUNTIF('Escalated Cost'!E115:BQ115,"&gt;0"),0)</f>
        <v>5.590465914753752</v>
      </c>
      <c r="G111" s="149"/>
      <c r="H111" s="155"/>
      <c r="I111" s="176"/>
      <c r="J111" s="281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</row>
    <row r="112" spans="2:20" ht="15" customHeight="1">
      <c r="B112" s="152"/>
      <c r="C112" t="s">
        <v>351</v>
      </c>
      <c r="D112" s="145" t="s">
        <v>259</v>
      </c>
      <c r="E112" s="149">
        <f t="shared" si="1"/>
        <v>5.738917780761876</v>
      </c>
      <c r="F112" s="455">
        <f>IF(SUM('Escalated Cost'!E116:BQ116)&gt;0,SUMIF('Escalated Cost'!E116:BQ116,"&gt;0",'Escalated Cost'!E116:BQ116)/COUNTIF('Escalated Cost'!E116:BQ116,"&gt;0"),0)</f>
        <v>5.738917780761876</v>
      </c>
      <c r="G112" s="149"/>
      <c r="H112" s="155"/>
      <c r="I112" s="176"/>
      <c r="J112" s="281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</row>
    <row r="113" spans="2:20" ht="15" customHeight="1">
      <c r="B113" s="152"/>
      <c r="C113" t="s">
        <v>352</v>
      </c>
      <c r="D113" s="145" t="s">
        <v>259</v>
      </c>
      <c r="E113" s="149">
        <f t="shared" si="1"/>
        <v>5.322609643531657</v>
      </c>
      <c r="F113" s="455">
        <f>IF(SUM('Escalated Cost'!E117:BQ117)&gt;0,SUMIF('Escalated Cost'!E117:BQ117,"&gt;0",'Escalated Cost'!E117:BQ117)/COUNTIF('Escalated Cost'!E117:BQ117,"&gt;0"),0)</f>
        <v>5.322609643531657</v>
      </c>
      <c r="G113" s="149"/>
      <c r="H113" s="155"/>
      <c r="I113" s="176"/>
      <c r="J113" s="281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</row>
    <row r="114" spans="2:20" ht="15" customHeight="1">
      <c r="B114" s="152"/>
      <c r="C114" t="s">
        <v>353</v>
      </c>
      <c r="D114" s="145" t="s">
        <v>259</v>
      </c>
      <c r="E114" s="149">
        <f t="shared" si="1"/>
        <v>4.956666666666667</v>
      </c>
      <c r="F114" s="149">
        <v>4.956666666666667</v>
      </c>
      <c r="G114" s="149"/>
      <c r="H114" s="155"/>
      <c r="I114" s="176"/>
      <c r="J114" s="281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</row>
    <row r="115" spans="2:20" ht="15" customHeight="1">
      <c r="B115" s="152"/>
      <c r="C115" t="s">
        <v>354</v>
      </c>
      <c r="D115" s="145" t="s">
        <v>259</v>
      </c>
      <c r="E115" s="149">
        <f t="shared" si="1"/>
        <v>0.20677222066568005</v>
      </c>
      <c r="F115" s="149">
        <v>0.20677222066568005</v>
      </c>
      <c r="G115" s="149"/>
      <c r="H115" s="155"/>
      <c r="I115" s="176"/>
      <c r="J115" s="281"/>
      <c r="K115" s="281"/>
      <c r="L115" s="175"/>
      <c r="M115" s="175"/>
      <c r="N115" s="175"/>
      <c r="O115" s="175"/>
      <c r="P115" s="175"/>
      <c r="Q115" s="175"/>
      <c r="R115" s="175"/>
      <c r="S115" s="175"/>
      <c r="T115" s="175"/>
    </row>
    <row r="116" spans="2:20" ht="15" customHeight="1">
      <c r="B116" s="152"/>
      <c r="C116" t="s">
        <v>355</v>
      </c>
      <c r="D116" s="145" t="s">
        <v>259</v>
      </c>
      <c r="E116" s="149">
        <f t="shared" si="1"/>
        <v>0.3911368478515768</v>
      </c>
      <c r="F116" s="149">
        <v>0.3911368478515768</v>
      </c>
      <c r="G116" s="149"/>
      <c r="H116" s="155"/>
      <c r="I116" s="176"/>
      <c r="J116" s="281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</row>
    <row r="117" spans="2:20" ht="15" customHeight="1">
      <c r="B117" s="152"/>
      <c r="C117" t="s">
        <v>356</v>
      </c>
      <c r="D117" s="145" t="s">
        <v>259</v>
      </c>
      <c r="E117" s="149">
        <f t="shared" si="1"/>
        <v>0.24442785945624854</v>
      </c>
      <c r="F117" s="149">
        <v>0.24442785945624854</v>
      </c>
      <c r="G117" s="149"/>
      <c r="H117" s="155"/>
      <c r="I117" s="176"/>
      <c r="J117" s="281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</row>
    <row r="118" spans="2:20" ht="15" customHeight="1">
      <c r="B118" s="152"/>
      <c r="C118" t="s">
        <v>357</v>
      </c>
      <c r="D118" s="145" t="s">
        <v>259</v>
      </c>
      <c r="E118" s="149">
        <f t="shared" si="1"/>
        <v>10.026774718285715</v>
      </c>
      <c r="F118" s="149">
        <v>10.026774718285715</v>
      </c>
      <c r="G118" s="149"/>
      <c r="H118" s="155"/>
      <c r="I118" s="176"/>
      <c r="J118" s="281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</row>
    <row r="119" spans="2:20" ht="15" customHeight="1">
      <c r="B119" s="152"/>
      <c r="C119" t="s">
        <v>358</v>
      </c>
      <c r="D119" s="145" t="s">
        <v>259</v>
      </c>
      <c r="E119" s="149">
        <f t="shared" si="1"/>
        <v>8.664637823391304</v>
      </c>
      <c r="F119" s="149">
        <v>8.664637823391304</v>
      </c>
      <c r="G119" s="149"/>
      <c r="H119" s="155"/>
      <c r="I119" s="176"/>
      <c r="J119" s="281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</row>
    <row r="120" spans="2:20" ht="15" customHeight="1">
      <c r="B120" s="152"/>
      <c r="C120" t="s">
        <v>359</v>
      </c>
      <c r="D120" s="145" t="s">
        <v>259</v>
      </c>
      <c r="E120" s="149">
        <f t="shared" si="1"/>
        <v>3.800057805014538</v>
      </c>
      <c r="F120" s="149">
        <v>3.800057805014538</v>
      </c>
      <c r="G120" s="149"/>
      <c r="H120" s="155"/>
      <c r="I120" s="176"/>
      <c r="J120" s="281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</row>
    <row r="121" spans="2:20" ht="15" customHeight="1">
      <c r="B121" s="152"/>
      <c r="C121" t="s">
        <v>360</v>
      </c>
      <c r="D121" s="145" t="s">
        <v>259</v>
      </c>
      <c r="E121" s="149">
        <f t="shared" si="1"/>
        <v>1.0819336979146568</v>
      </c>
      <c r="F121" s="149">
        <v>1.0819336979146568</v>
      </c>
      <c r="G121" s="149"/>
      <c r="H121" s="155"/>
      <c r="I121" s="176"/>
      <c r="J121" s="281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</row>
    <row r="122" spans="2:20" ht="15" customHeight="1">
      <c r="B122" s="152"/>
      <c r="C122" t="s">
        <v>361</v>
      </c>
      <c r="D122" s="145" t="s">
        <v>259</v>
      </c>
      <c r="E122" s="149">
        <f t="shared" si="1"/>
        <v>2.249219058883003</v>
      </c>
      <c r="F122" s="149">
        <v>2.249219058883003</v>
      </c>
      <c r="G122" s="149"/>
      <c r="H122" s="155"/>
      <c r="I122" s="176"/>
      <c r="J122" s="281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</row>
    <row r="123" spans="2:20" ht="15" customHeight="1">
      <c r="B123" s="152"/>
      <c r="C123" t="s">
        <v>362</v>
      </c>
      <c r="D123" s="145" t="s">
        <v>259</v>
      </c>
      <c r="E123" s="149">
        <f t="shared" si="1"/>
        <v>1.8949959569811612</v>
      </c>
      <c r="F123" s="149">
        <v>1.8949959569811612</v>
      </c>
      <c r="G123" s="149"/>
      <c r="H123" s="155"/>
      <c r="I123" s="155"/>
      <c r="J123" s="187"/>
      <c r="K123" s="155"/>
      <c r="L123" s="175"/>
      <c r="M123" s="175"/>
      <c r="N123" s="175"/>
      <c r="O123" s="175"/>
      <c r="P123" s="175"/>
      <c r="Q123" s="175"/>
      <c r="R123" s="175"/>
      <c r="S123" s="175"/>
      <c r="T123" s="175"/>
    </row>
    <row r="124" spans="2:20" ht="15" customHeight="1">
      <c r="B124" s="152" t="s">
        <v>260</v>
      </c>
      <c r="C124" s="252" t="s">
        <v>363</v>
      </c>
      <c r="D124" s="145" t="s">
        <v>259</v>
      </c>
      <c r="E124" s="149">
        <f t="shared" si="1"/>
        <v>6.450443381984433</v>
      </c>
      <c r="F124" s="149">
        <v>6.450443381984433</v>
      </c>
      <c r="G124" s="149"/>
      <c r="H124" s="155"/>
      <c r="I124" s="155"/>
      <c r="J124" s="187"/>
      <c r="K124" s="155"/>
      <c r="L124" s="175"/>
      <c r="M124" s="175"/>
      <c r="N124" s="175"/>
      <c r="O124" s="175"/>
      <c r="P124" s="175"/>
      <c r="Q124" s="175"/>
      <c r="R124" s="175"/>
      <c r="S124" s="175"/>
      <c r="T124" s="175"/>
    </row>
    <row r="125" spans="2:20" ht="15" customHeight="1">
      <c r="B125" s="152" t="s">
        <v>262</v>
      </c>
      <c r="C125" s="252" t="s">
        <v>364</v>
      </c>
      <c r="D125" s="145" t="s">
        <v>259</v>
      </c>
      <c r="E125" s="149">
        <f t="shared" si="1"/>
        <v>2.413591264525671</v>
      </c>
      <c r="F125" s="149">
        <v>2.413591264525671</v>
      </c>
      <c r="G125" s="149"/>
      <c r="H125" s="155"/>
      <c r="I125" s="155"/>
      <c r="J125" s="187"/>
      <c r="K125" s="155"/>
      <c r="L125" s="175"/>
      <c r="M125" s="175"/>
      <c r="N125" s="175"/>
      <c r="O125" s="175"/>
      <c r="P125" s="175"/>
      <c r="Q125" s="175"/>
      <c r="R125" s="175"/>
      <c r="S125" s="175"/>
      <c r="T125" s="175"/>
    </row>
    <row r="126" spans="2:20" ht="15" customHeight="1">
      <c r="B126" s="152" t="s">
        <v>264</v>
      </c>
      <c r="C126" s="252" t="s">
        <v>365</v>
      </c>
      <c r="D126" s="145" t="s">
        <v>259</v>
      </c>
      <c r="E126" s="149">
        <f t="shared" si="1"/>
        <v>2.619790567766513</v>
      </c>
      <c r="F126" s="149">
        <v>2.619790567766513</v>
      </c>
      <c r="G126" s="149"/>
      <c r="H126" s="155"/>
      <c r="I126" s="155"/>
      <c r="J126" s="187"/>
      <c r="K126" s="155"/>
      <c r="L126" s="175"/>
      <c r="M126" s="175"/>
      <c r="N126" s="175"/>
      <c r="O126" s="175"/>
      <c r="P126" s="175"/>
      <c r="Q126" s="175"/>
      <c r="R126" s="175"/>
      <c r="S126" s="175"/>
      <c r="T126" s="175"/>
    </row>
    <row r="127" spans="2:20" ht="15" customHeight="1">
      <c r="B127" s="152" t="s">
        <v>270</v>
      </c>
      <c r="C127" s="252" t="s">
        <v>366</v>
      </c>
      <c r="D127" s="145" t="s">
        <v>259</v>
      </c>
      <c r="E127" s="149">
        <f t="shared" si="1"/>
        <v>1.7572939742334872</v>
      </c>
      <c r="F127" s="149">
        <v>1.7572939742334872</v>
      </c>
      <c r="G127" s="149"/>
      <c r="H127" s="155"/>
      <c r="I127" s="155"/>
      <c r="J127" s="187"/>
      <c r="K127" s="155"/>
      <c r="L127" s="175"/>
      <c r="M127" s="175"/>
      <c r="N127" s="175"/>
      <c r="O127" s="175"/>
      <c r="P127" s="175"/>
      <c r="Q127" s="175"/>
      <c r="R127" s="175"/>
      <c r="S127" s="175"/>
      <c r="T127" s="175"/>
    </row>
    <row r="128" spans="2:20" ht="15" customHeight="1">
      <c r="B128" s="152" t="s">
        <v>272</v>
      </c>
      <c r="C128" s="252" t="s">
        <v>367</v>
      </c>
      <c r="D128" s="145" t="s">
        <v>259</v>
      </c>
      <c r="E128" s="149">
        <f t="shared" si="1"/>
        <v>20.234853873166667</v>
      </c>
      <c r="F128" s="149">
        <v>20.234853873166667</v>
      </c>
      <c r="G128" s="149"/>
      <c r="H128" s="155"/>
      <c r="I128" s="155"/>
      <c r="J128" s="187"/>
      <c r="K128" s="155"/>
      <c r="L128" s="175"/>
      <c r="M128" s="175"/>
      <c r="N128" s="175"/>
      <c r="O128" s="175"/>
      <c r="P128" s="175"/>
      <c r="Q128" s="175"/>
      <c r="R128" s="175"/>
      <c r="S128" s="175"/>
      <c r="T128" s="175"/>
    </row>
    <row r="129" spans="2:20" ht="15" customHeight="1">
      <c r="B129" s="152" t="s">
        <v>287</v>
      </c>
      <c r="C129" s="252" t="s">
        <v>368</v>
      </c>
      <c r="D129" s="145" t="s">
        <v>259</v>
      </c>
      <c r="E129" s="149">
        <f t="shared" si="1"/>
        <v>0.36</v>
      </c>
      <c r="F129" s="149">
        <v>0.36</v>
      </c>
      <c r="G129" s="149"/>
      <c r="H129" s="155"/>
      <c r="I129" s="155"/>
      <c r="J129" s="155"/>
      <c r="K129" s="155"/>
      <c r="L129" s="175"/>
      <c r="M129" s="175"/>
      <c r="N129" s="175"/>
      <c r="O129" s="175"/>
      <c r="P129" s="175"/>
      <c r="Q129" s="175"/>
      <c r="R129" s="175"/>
      <c r="S129" s="175"/>
      <c r="T129" s="175"/>
    </row>
    <row r="130" spans="2:20" ht="15" customHeight="1">
      <c r="B130" s="152" t="s">
        <v>289</v>
      </c>
      <c r="C130" s="252" t="s">
        <v>369</v>
      </c>
      <c r="D130" s="145" t="s">
        <v>259</v>
      </c>
      <c r="E130" s="149">
        <f t="shared" si="1"/>
        <v>55</v>
      </c>
      <c r="F130" s="282">
        <v>55</v>
      </c>
      <c r="G130" s="149"/>
      <c r="H130" s="155"/>
      <c r="I130" s="155"/>
      <c r="J130" s="155"/>
      <c r="K130" s="155"/>
      <c r="L130" s="175"/>
      <c r="M130" s="175"/>
      <c r="N130" s="175"/>
      <c r="O130" s="175"/>
      <c r="P130" s="175"/>
      <c r="Q130" s="175"/>
      <c r="R130" s="175"/>
      <c r="S130" s="175"/>
      <c r="T130" s="175"/>
    </row>
    <row r="131" spans="2:20" ht="15" customHeight="1">
      <c r="B131" s="152"/>
      <c r="C131" s="252"/>
      <c r="D131" s="172"/>
      <c r="E131" s="149">
        <f t="shared" si="1"/>
        <v>0</v>
      </c>
      <c r="F131" s="196"/>
      <c r="G131" s="155"/>
      <c r="H131" s="163"/>
      <c r="I131" s="155"/>
      <c r="J131" s="155"/>
      <c r="K131" s="155"/>
      <c r="L131" s="175"/>
      <c r="M131" s="175"/>
      <c r="N131" s="175"/>
      <c r="O131" s="175"/>
      <c r="P131" s="175"/>
      <c r="Q131" s="175"/>
      <c r="R131" s="175"/>
      <c r="S131" s="175"/>
      <c r="T131" s="175"/>
    </row>
    <row r="132" spans="2:20" ht="35.25" customHeight="1">
      <c r="B132" s="142">
        <v>10</v>
      </c>
      <c r="C132" s="261" t="s">
        <v>370</v>
      </c>
      <c r="D132" s="178" t="s">
        <v>259</v>
      </c>
      <c r="E132" s="149">
        <f t="shared" si="1"/>
        <v>76</v>
      </c>
      <c r="F132" s="282">
        <v>76</v>
      </c>
      <c r="G132" s="155"/>
      <c r="H132" s="155"/>
      <c r="I132" s="155"/>
      <c r="J132" s="155"/>
      <c r="K132" s="155"/>
      <c r="L132" s="175"/>
      <c r="M132" s="175"/>
      <c r="N132" s="175"/>
      <c r="O132" s="175"/>
      <c r="P132" s="175"/>
      <c r="Q132" s="175"/>
      <c r="R132" s="175"/>
      <c r="S132" s="175"/>
      <c r="T132" s="175"/>
    </row>
    <row r="133" spans="2:20" ht="15" customHeight="1">
      <c r="B133" s="168"/>
      <c r="C133" s="169"/>
      <c r="D133" s="170"/>
      <c r="E133" s="149">
        <f t="shared" si="1"/>
        <v>0</v>
      </c>
      <c r="F133" s="196"/>
      <c r="G133" s="155"/>
      <c r="H133" s="155"/>
      <c r="I133" s="155"/>
      <c r="J133" s="155"/>
      <c r="K133" s="155"/>
      <c r="L133" s="175"/>
      <c r="M133" s="175"/>
      <c r="N133" s="175"/>
      <c r="O133" s="175"/>
      <c r="P133" s="175"/>
      <c r="Q133" s="175"/>
      <c r="R133" s="175"/>
      <c r="S133" s="175"/>
      <c r="T133" s="175"/>
    </row>
    <row r="134" spans="2:20" ht="20.25" customHeight="1">
      <c r="B134" s="142">
        <v>11</v>
      </c>
      <c r="C134" s="250" t="s">
        <v>371</v>
      </c>
      <c r="D134" s="178" t="s">
        <v>259</v>
      </c>
      <c r="E134" s="149">
        <f t="shared" si="1"/>
        <v>175</v>
      </c>
      <c r="F134" s="282">
        <v>175</v>
      </c>
      <c r="G134" s="155"/>
      <c r="H134" s="155"/>
      <c r="I134" s="155"/>
      <c r="J134" s="187"/>
      <c r="K134" s="155"/>
      <c r="L134" s="175"/>
      <c r="M134" s="175"/>
      <c r="N134" s="175"/>
      <c r="O134" s="175"/>
      <c r="P134" s="175"/>
      <c r="Q134" s="175"/>
      <c r="R134" s="175"/>
      <c r="S134" s="175"/>
      <c r="T134" s="175"/>
    </row>
    <row r="135" spans="2:20" ht="15" customHeight="1">
      <c r="B135" s="168"/>
      <c r="C135" s="169"/>
      <c r="D135" s="170"/>
      <c r="E135" s="149">
        <f t="shared" si="1"/>
        <v>0</v>
      </c>
      <c r="F135" s="196"/>
      <c r="G135" s="155"/>
      <c r="H135" s="155"/>
      <c r="I135" s="155"/>
      <c r="J135" s="187"/>
      <c r="K135" s="155"/>
      <c r="L135" s="175"/>
      <c r="M135" s="175"/>
      <c r="N135" s="175"/>
      <c r="O135" s="175"/>
      <c r="P135" s="175"/>
      <c r="Q135" s="175"/>
      <c r="R135" s="175"/>
      <c r="S135" s="175"/>
      <c r="T135" s="175"/>
    </row>
    <row r="136" spans="2:20" s="182" customFormat="1" ht="20.25" customHeight="1">
      <c r="B136" s="142">
        <v>12</v>
      </c>
      <c r="C136" s="250" t="s">
        <v>372</v>
      </c>
      <c r="D136" s="14"/>
      <c r="E136" s="149">
        <f t="shared" si="1"/>
        <v>0</v>
      </c>
      <c r="F136" s="284"/>
      <c r="G136" s="175"/>
      <c r="H136" s="175"/>
      <c r="I136" s="28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</row>
    <row r="137" spans="2:20" s="182" customFormat="1" ht="15" customHeight="1">
      <c r="B137" s="152" t="s">
        <v>257</v>
      </c>
      <c r="C137" s="252" t="s">
        <v>373</v>
      </c>
      <c r="D137" s="145" t="s">
        <v>259</v>
      </c>
      <c r="E137" s="149">
        <f t="shared" si="1"/>
        <v>0.681437148826951</v>
      </c>
      <c r="F137" s="282">
        <f>'Escalated Cost'!E141</f>
        <v>0.681437148826951</v>
      </c>
      <c r="G137" s="155"/>
      <c r="H137" s="155"/>
      <c r="I137" s="155"/>
      <c r="J137" s="155"/>
      <c r="K137" s="155"/>
      <c r="L137" s="175"/>
      <c r="M137" s="175"/>
      <c r="N137" s="175"/>
      <c r="O137" s="175"/>
      <c r="P137" s="175"/>
      <c r="Q137" s="175"/>
      <c r="R137" s="175"/>
      <c r="S137" s="175"/>
      <c r="T137" s="175"/>
    </row>
    <row r="138" spans="2:20" s="182" customFormat="1" ht="15" customHeight="1">
      <c r="B138" s="152" t="s">
        <v>260</v>
      </c>
      <c r="C138" s="252" t="s">
        <v>374</v>
      </c>
      <c r="D138" s="145" t="s">
        <v>259</v>
      </c>
      <c r="E138" s="149">
        <f t="shared" si="1"/>
        <v>0.9085828651026013</v>
      </c>
      <c r="F138" s="282">
        <f>'Escalated Cost'!E142</f>
        <v>0.9085828651026013</v>
      </c>
      <c r="G138" s="155"/>
      <c r="H138" s="155"/>
      <c r="I138" s="155"/>
      <c r="J138" s="155"/>
      <c r="K138" s="155"/>
      <c r="L138" s="175"/>
      <c r="M138" s="175"/>
      <c r="N138" s="175"/>
      <c r="O138" s="175"/>
      <c r="P138" s="175"/>
      <c r="Q138" s="175"/>
      <c r="R138" s="175"/>
      <c r="S138" s="175"/>
      <c r="T138" s="175"/>
    </row>
    <row r="139" spans="2:20" s="182" customFormat="1" ht="15" customHeight="1">
      <c r="B139" s="172"/>
      <c r="C139" s="177"/>
      <c r="D139" s="172"/>
      <c r="E139" s="149">
        <f t="shared" si="1"/>
        <v>0</v>
      </c>
      <c r="F139" s="196"/>
      <c r="G139" s="155"/>
      <c r="H139" s="155"/>
      <c r="I139" s="155"/>
      <c r="J139" s="155"/>
      <c r="K139" s="155"/>
      <c r="L139" s="175"/>
      <c r="M139" s="175"/>
      <c r="N139" s="175"/>
      <c r="O139" s="175"/>
      <c r="P139" s="175"/>
      <c r="Q139" s="175"/>
      <c r="R139" s="175"/>
      <c r="S139" s="175"/>
      <c r="T139" s="175"/>
    </row>
    <row r="140" spans="2:20" ht="20.25" customHeight="1">
      <c r="B140" s="142">
        <v>13</v>
      </c>
      <c r="C140" s="250" t="s">
        <v>375</v>
      </c>
      <c r="D140" s="178" t="s">
        <v>259</v>
      </c>
      <c r="E140" s="149">
        <f t="shared" si="1"/>
        <v>5.848090406021185</v>
      </c>
      <c r="F140" s="149">
        <f>IF(SUM('Escalated Cost'!E144:BQ144)&gt;0,SUMIF('Escalated Cost'!E144:BQ144,"&gt;0",'Escalated Cost'!E144:BQ144)/COUNTIF('Escalated Cost'!E144:BQ144,"&gt;0"),0)</f>
        <v>5.848090406021185</v>
      </c>
      <c r="G140" s="155"/>
      <c r="H140" s="155"/>
      <c r="I140" s="176"/>
      <c r="J140" s="187"/>
      <c r="K140" s="155"/>
      <c r="L140" s="175"/>
      <c r="M140" s="175"/>
      <c r="N140" s="175"/>
      <c r="O140" s="175"/>
      <c r="P140" s="175"/>
      <c r="Q140" s="175"/>
      <c r="R140" s="175"/>
      <c r="S140" s="175"/>
      <c r="T140" s="175"/>
    </row>
    <row r="141" spans="2:20" ht="15" customHeight="1">
      <c r="B141" s="168"/>
      <c r="C141" s="169"/>
      <c r="D141" s="170"/>
      <c r="E141" s="149">
        <f t="shared" si="1"/>
        <v>0</v>
      </c>
      <c r="F141" s="196"/>
      <c r="G141" s="155"/>
      <c r="H141" s="155"/>
      <c r="I141" s="176"/>
      <c r="J141" s="187"/>
      <c r="K141" s="155"/>
      <c r="L141" s="175"/>
      <c r="M141" s="175"/>
      <c r="N141" s="175"/>
      <c r="O141" s="175"/>
      <c r="P141" s="175"/>
      <c r="Q141" s="175"/>
      <c r="R141" s="175"/>
      <c r="S141" s="175"/>
      <c r="T141" s="175"/>
    </row>
    <row r="142" spans="2:20" ht="21" customHeight="1">
      <c r="B142" s="157">
        <v>14</v>
      </c>
      <c r="C142" s="286" t="s">
        <v>376</v>
      </c>
      <c r="D142" s="14"/>
      <c r="E142" s="149">
        <f t="shared" si="1"/>
        <v>0</v>
      </c>
      <c r="F142" s="284"/>
      <c r="G142" s="155"/>
      <c r="H142" s="155"/>
      <c r="I142" s="176"/>
      <c r="J142" s="175"/>
      <c r="K142" s="267"/>
      <c r="L142" s="267"/>
      <c r="M142" s="267"/>
      <c r="N142" s="267"/>
      <c r="O142" s="267"/>
      <c r="P142" s="267"/>
      <c r="Q142" s="267"/>
      <c r="R142" s="267"/>
      <c r="S142" s="267"/>
      <c r="T142" s="267"/>
    </row>
    <row r="143" spans="2:20" ht="15" customHeight="1">
      <c r="B143" s="152" t="s">
        <v>257</v>
      </c>
      <c r="C143" s="252" t="s">
        <v>377</v>
      </c>
      <c r="D143" s="145" t="s">
        <v>259</v>
      </c>
      <c r="E143" s="149">
        <f aca="true" t="shared" si="2" ref="E143:E206">F143</f>
        <v>175.7157027246272</v>
      </c>
      <c r="F143" s="529">
        <f>IF(SUM('Escalated Cost'!E147:BQ147)&gt;0,SUMIF('Escalated Cost'!E147:BQ147,"&gt;0",'Escalated Cost'!E147:BQ147)/COUNTIF('Escalated Cost'!E147:BQ147,"&gt;0"),0)</f>
        <v>175.7157027246272</v>
      </c>
      <c r="G143" s="267"/>
      <c r="H143" s="267"/>
      <c r="I143" s="572"/>
      <c r="J143" s="572"/>
      <c r="K143" s="572"/>
      <c r="L143" s="267"/>
      <c r="M143" s="267"/>
      <c r="N143" s="267"/>
      <c r="O143" s="267"/>
      <c r="P143" s="267"/>
      <c r="Q143" s="267"/>
      <c r="R143" s="267"/>
      <c r="S143" s="267"/>
      <c r="T143" s="267"/>
    </row>
    <row r="144" spans="3:20" ht="15" customHeight="1">
      <c r="C144" s="156" t="s">
        <v>378</v>
      </c>
      <c r="E144" s="149">
        <f t="shared" si="2"/>
        <v>0</v>
      </c>
      <c r="F144" s="287"/>
      <c r="G144" s="267"/>
      <c r="H144" s="267"/>
      <c r="I144" s="572"/>
      <c r="J144" s="572"/>
      <c r="K144" s="572"/>
      <c r="L144" s="267"/>
      <c r="M144" s="267"/>
      <c r="N144" s="267"/>
      <c r="O144" s="267"/>
      <c r="P144" s="267"/>
      <c r="Q144" s="267"/>
      <c r="R144" s="267"/>
      <c r="S144" s="267"/>
      <c r="T144" s="267"/>
    </row>
    <row r="145" spans="3:20" ht="15" customHeight="1">
      <c r="C145" s="156" t="s">
        <v>379</v>
      </c>
      <c r="E145" s="149">
        <f t="shared" si="2"/>
        <v>0</v>
      </c>
      <c r="F145" s="287"/>
      <c r="G145" s="267"/>
      <c r="H145" s="267"/>
      <c r="I145" s="572"/>
      <c r="J145" s="572"/>
      <c r="K145" s="572"/>
      <c r="L145" s="267"/>
      <c r="M145" s="267"/>
      <c r="N145" s="267"/>
      <c r="O145" s="267"/>
      <c r="P145" s="267"/>
      <c r="Q145" s="267"/>
      <c r="R145" s="267"/>
      <c r="S145" s="267"/>
      <c r="T145" s="267"/>
    </row>
    <row r="146" spans="3:20" ht="15" customHeight="1">
      <c r="C146" s="156" t="s">
        <v>380</v>
      </c>
      <c r="E146" s="149">
        <f t="shared" si="2"/>
        <v>0</v>
      </c>
      <c r="F146" s="287"/>
      <c r="G146" s="267"/>
      <c r="H146" s="267"/>
      <c r="I146" s="572"/>
      <c r="J146" s="572"/>
      <c r="K146" s="572"/>
      <c r="L146" s="267"/>
      <c r="M146" s="267"/>
      <c r="N146" s="267"/>
      <c r="O146" s="267"/>
      <c r="P146" s="267"/>
      <c r="Q146" s="267"/>
      <c r="R146" s="267"/>
      <c r="S146" s="267"/>
      <c r="T146" s="267"/>
    </row>
    <row r="147" spans="3:20" ht="15" customHeight="1">
      <c r="C147" s="156" t="s">
        <v>381</v>
      </c>
      <c r="E147" s="149">
        <f t="shared" si="2"/>
        <v>0</v>
      </c>
      <c r="F147" s="287"/>
      <c r="G147" s="267"/>
      <c r="H147" s="267"/>
      <c r="I147" s="572"/>
      <c r="J147" s="572"/>
      <c r="K147" s="572"/>
      <c r="L147" s="267"/>
      <c r="M147" s="267"/>
      <c r="N147" s="267"/>
      <c r="O147" s="267"/>
      <c r="P147" s="267"/>
      <c r="Q147" s="267"/>
      <c r="R147" s="267"/>
      <c r="S147" s="267"/>
      <c r="T147" s="267"/>
    </row>
    <row r="148" spans="3:20" ht="15" customHeight="1">
      <c r="C148" s="156" t="s">
        <v>382</v>
      </c>
      <c r="E148" s="149">
        <f t="shared" si="2"/>
        <v>0</v>
      </c>
      <c r="F148" s="287"/>
      <c r="G148" s="267"/>
      <c r="H148" s="267"/>
      <c r="I148" s="572"/>
      <c r="J148" s="572"/>
      <c r="K148" s="572"/>
      <c r="L148" s="267"/>
      <c r="M148" s="267"/>
      <c r="N148" s="267"/>
      <c r="O148" s="267"/>
      <c r="P148" s="267"/>
      <c r="Q148" s="267"/>
      <c r="R148" s="267"/>
      <c r="S148" s="267"/>
      <c r="T148" s="267"/>
    </row>
    <row r="149" spans="3:20" ht="15" customHeight="1">
      <c r="C149" s="156" t="s">
        <v>383</v>
      </c>
      <c r="E149" s="149">
        <f t="shared" si="2"/>
        <v>0</v>
      </c>
      <c r="F149" s="287"/>
      <c r="G149" s="267"/>
      <c r="H149" s="267"/>
      <c r="I149" s="572"/>
      <c r="J149" s="572"/>
      <c r="K149" s="572"/>
      <c r="L149" s="267"/>
      <c r="M149" s="267"/>
      <c r="N149" s="267"/>
      <c r="O149" s="267"/>
      <c r="P149" s="267"/>
      <c r="Q149" s="267"/>
      <c r="R149" s="267"/>
      <c r="S149" s="267"/>
      <c r="T149" s="267"/>
    </row>
    <row r="150" spans="3:20" ht="15" customHeight="1">
      <c r="C150" s="156" t="s">
        <v>384</v>
      </c>
      <c r="E150" s="149">
        <f t="shared" si="2"/>
        <v>0</v>
      </c>
      <c r="F150" s="287"/>
      <c r="G150" s="267"/>
      <c r="H150" s="267"/>
      <c r="I150" s="572"/>
      <c r="J150" s="572"/>
      <c r="K150" s="572"/>
      <c r="L150" s="267"/>
      <c r="M150" s="267"/>
      <c r="N150" s="267"/>
      <c r="O150" s="267"/>
      <c r="P150" s="267"/>
      <c r="Q150" s="267"/>
      <c r="R150" s="267"/>
      <c r="S150" s="267"/>
      <c r="T150" s="267"/>
    </row>
    <row r="151" spans="3:20" ht="15" customHeight="1">
      <c r="C151" s="156" t="s">
        <v>385</v>
      </c>
      <c r="E151" s="149">
        <f t="shared" si="2"/>
        <v>0</v>
      </c>
      <c r="F151" s="287"/>
      <c r="G151" s="267"/>
      <c r="H151" s="267"/>
      <c r="I151" s="572"/>
      <c r="J151" s="572"/>
      <c r="K151" s="572"/>
      <c r="L151" s="267"/>
      <c r="M151" s="267"/>
      <c r="N151" s="267"/>
      <c r="O151" s="267"/>
      <c r="P151" s="267"/>
      <c r="Q151" s="267"/>
      <c r="R151" s="267"/>
      <c r="S151" s="267"/>
      <c r="T151" s="267"/>
    </row>
    <row r="152" spans="3:20" ht="15" customHeight="1">
      <c r="C152" s="156" t="s">
        <v>386</v>
      </c>
      <c r="E152" s="149">
        <f t="shared" si="2"/>
        <v>0</v>
      </c>
      <c r="F152" s="287"/>
      <c r="G152" s="267"/>
      <c r="H152" s="267"/>
      <c r="I152" s="572"/>
      <c r="J152" s="572"/>
      <c r="K152" s="572"/>
      <c r="L152" s="267"/>
      <c r="M152" s="267"/>
      <c r="N152" s="267"/>
      <c r="O152" s="267"/>
      <c r="P152" s="267"/>
      <c r="Q152" s="267"/>
      <c r="R152" s="267"/>
      <c r="S152" s="267"/>
      <c r="T152" s="267"/>
    </row>
    <row r="153" spans="3:20" ht="15" customHeight="1">
      <c r="C153" s="156" t="s">
        <v>387</v>
      </c>
      <c r="E153" s="149">
        <f t="shared" si="2"/>
        <v>0</v>
      </c>
      <c r="F153" s="287"/>
      <c r="G153" s="267"/>
      <c r="H153" s="267"/>
      <c r="I153" s="572"/>
      <c r="J153" s="572"/>
      <c r="K153" s="572"/>
      <c r="L153" s="267"/>
      <c r="M153" s="267"/>
      <c r="N153" s="267"/>
      <c r="O153" s="267"/>
      <c r="P153" s="267"/>
      <c r="Q153" s="267"/>
      <c r="R153" s="267"/>
      <c r="S153" s="267"/>
      <c r="T153" s="267"/>
    </row>
    <row r="154" spans="2:20" ht="15" customHeight="1">
      <c r="B154" s="152" t="s">
        <v>260</v>
      </c>
      <c r="C154" s="252" t="s">
        <v>388</v>
      </c>
      <c r="D154" s="145" t="s">
        <v>259</v>
      </c>
      <c r="E154" s="149">
        <f t="shared" si="2"/>
        <v>197.68016556520558</v>
      </c>
      <c r="F154" s="529">
        <f>IF(SUM('Escalated Cost'!E158:BQ158)&gt;0,SUMIF('Escalated Cost'!E158:BQ158,"&gt;0",'Escalated Cost'!E158:BQ158)/COUNTIF('Escalated Cost'!E158:BQ158,"&gt;0"),0)</f>
        <v>197.68016556520558</v>
      </c>
      <c r="G154" s="267"/>
      <c r="H154" s="267"/>
      <c r="I154" s="572"/>
      <c r="J154" s="572"/>
      <c r="K154" s="572"/>
      <c r="L154" s="155"/>
      <c r="M154" s="267"/>
      <c r="N154" s="267"/>
      <c r="O154" s="267"/>
      <c r="P154" s="267"/>
      <c r="Q154" s="267"/>
      <c r="R154" s="267"/>
      <c r="S154" s="267"/>
      <c r="T154" s="267"/>
    </row>
    <row r="155" spans="3:20" ht="15" customHeight="1">
      <c r="C155" s="156" t="s">
        <v>389</v>
      </c>
      <c r="E155" s="149">
        <f t="shared" si="2"/>
        <v>0</v>
      </c>
      <c r="F155" s="287"/>
      <c r="G155" s="267"/>
      <c r="H155" s="267"/>
      <c r="I155" s="572"/>
      <c r="J155" s="572"/>
      <c r="K155" s="572"/>
      <c r="L155" s="155"/>
      <c r="M155" s="267"/>
      <c r="N155" s="267"/>
      <c r="O155" s="267"/>
      <c r="P155" s="267"/>
      <c r="Q155" s="267"/>
      <c r="R155" s="267"/>
      <c r="S155" s="267"/>
      <c r="T155" s="267"/>
    </row>
    <row r="156" spans="3:20" ht="25.5">
      <c r="C156" s="156" t="s">
        <v>390</v>
      </c>
      <c r="E156" s="149">
        <f t="shared" si="2"/>
        <v>0</v>
      </c>
      <c r="F156" s="287"/>
      <c r="G156" s="267"/>
      <c r="H156" s="267"/>
      <c r="I156" s="572"/>
      <c r="J156" s="572"/>
      <c r="K156" s="572"/>
      <c r="L156" s="155"/>
      <c r="M156" s="267"/>
      <c r="N156" s="267"/>
      <c r="O156" s="267"/>
      <c r="P156" s="267"/>
      <c r="Q156" s="267"/>
      <c r="R156" s="267"/>
      <c r="S156" s="267"/>
      <c r="T156" s="267"/>
    </row>
    <row r="157" spans="3:20" ht="15" customHeight="1">
      <c r="C157" s="156" t="s">
        <v>380</v>
      </c>
      <c r="E157" s="149">
        <f t="shared" si="2"/>
        <v>0</v>
      </c>
      <c r="F157" s="287"/>
      <c r="G157" s="267"/>
      <c r="H157" s="267"/>
      <c r="I157" s="572"/>
      <c r="J157" s="572"/>
      <c r="K157" s="572"/>
      <c r="L157" s="155"/>
      <c r="M157" s="267"/>
      <c r="N157" s="267"/>
      <c r="O157" s="267"/>
      <c r="P157" s="267"/>
      <c r="Q157" s="267"/>
      <c r="R157" s="267"/>
      <c r="S157" s="267"/>
      <c r="T157" s="267"/>
    </row>
    <row r="158" spans="3:20" ht="15" customHeight="1">
      <c r="C158" s="156" t="s">
        <v>381</v>
      </c>
      <c r="E158" s="149">
        <f t="shared" si="2"/>
        <v>0</v>
      </c>
      <c r="F158" s="287"/>
      <c r="G158" s="267"/>
      <c r="H158" s="267"/>
      <c r="I158" s="572"/>
      <c r="J158" s="572"/>
      <c r="K158" s="572"/>
      <c r="L158" s="155"/>
      <c r="M158" s="267"/>
      <c r="N158" s="267"/>
      <c r="O158" s="267"/>
      <c r="P158" s="267"/>
      <c r="Q158" s="267"/>
      <c r="R158" s="267"/>
      <c r="S158" s="267"/>
      <c r="T158" s="267"/>
    </row>
    <row r="159" spans="3:20" ht="15" customHeight="1">
      <c r="C159" s="156" t="s">
        <v>391</v>
      </c>
      <c r="E159" s="149">
        <f t="shared" si="2"/>
        <v>0</v>
      </c>
      <c r="F159" s="287"/>
      <c r="G159" s="267"/>
      <c r="H159" s="267"/>
      <c r="I159" s="572"/>
      <c r="J159" s="572"/>
      <c r="K159" s="572"/>
      <c r="L159" s="155"/>
      <c r="M159" s="267"/>
      <c r="N159" s="267"/>
      <c r="O159" s="267"/>
      <c r="P159" s="267"/>
      <c r="Q159" s="267"/>
      <c r="R159" s="267"/>
      <c r="S159" s="267"/>
      <c r="T159" s="267"/>
    </row>
    <row r="160" spans="3:20" ht="15" customHeight="1">
      <c r="C160" s="156" t="s">
        <v>392</v>
      </c>
      <c r="E160" s="149">
        <f t="shared" si="2"/>
        <v>0</v>
      </c>
      <c r="F160" s="287"/>
      <c r="G160" s="267"/>
      <c r="H160" s="267"/>
      <c r="I160" s="572"/>
      <c r="J160" s="572"/>
      <c r="K160" s="572"/>
      <c r="L160" s="155"/>
      <c r="M160" s="267"/>
      <c r="N160" s="267"/>
      <c r="O160" s="267"/>
      <c r="P160" s="267"/>
      <c r="Q160" s="267"/>
      <c r="R160" s="267"/>
      <c r="S160" s="267"/>
      <c r="T160" s="267"/>
    </row>
    <row r="161" spans="3:20" ht="15" customHeight="1">
      <c r="C161" s="156" t="s">
        <v>379</v>
      </c>
      <c r="E161" s="149">
        <f t="shared" si="2"/>
        <v>0</v>
      </c>
      <c r="F161" s="287"/>
      <c r="G161" s="267"/>
      <c r="H161" s="267"/>
      <c r="I161" s="572"/>
      <c r="J161" s="572"/>
      <c r="K161" s="572"/>
      <c r="L161" s="155"/>
      <c r="M161" s="267"/>
      <c r="N161" s="267"/>
      <c r="O161" s="267"/>
      <c r="P161" s="267"/>
      <c r="Q161" s="267"/>
      <c r="R161" s="267"/>
      <c r="S161" s="267"/>
      <c r="T161" s="267"/>
    </row>
    <row r="162" spans="3:20" ht="15" customHeight="1">
      <c r="C162" s="156" t="s">
        <v>393</v>
      </c>
      <c r="E162" s="149">
        <f t="shared" si="2"/>
        <v>0</v>
      </c>
      <c r="F162" s="287"/>
      <c r="G162" s="267"/>
      <c r="H162" s="267"/>
      <c r="I162" s="572"/>
      <c r="J162" s="572"/>
      <c r="K162" s="572"/>
      <c r="L162" s="155"/>
      <c r="M162" s="267"/>
      <c r="N162" s="267"/>
      <c r="O162" s="267"/>
      <c r="P162" s="267"/>
      <c r="Q162" s="267"/>
      <c r="R162" s="267"/>
      <c r="S162" s="267"/>
      <c r="T162" s="267"/>
    </row>
    <row r="163" spans="3:20" ht="15" customHeight="1">
      <c r="C163" s="156" t="s">
        <v>384</v>
      </c>
      <c r="E163" s="149">
        <f t="shared" si="2"/>
        <v>0</v>
      </c>
      <c r="F163" s="287"/>
      <c r="G163" s="267"/>
      <c r="H163" s="267"/>
      <c r="I163" s="572"/>
      <c r="J163" s="572"/>
      <c r="K163" s="572"/>
      <c r="L163" s="155"/>
      <c r="M163" s="267"/>
      <c r="N163" s="267"/>
      <c r="O163" s="267"/>
      <c r="P163" s="267"/>
      <c r="Q163" s="267"/>
      <c r="R163" s="267"/>
      <c r="S163" s="267"/>
      <c r="T163" s="267"/>
    </row>
    <row r="164" spans="3:20" ht="15" customHeight="1">
      <c r="C164" s="156" t="s">
        <v>383</v>
      </c>
      <c r="E164" s="149">
        <f t="shared" si="2"/>
        <v>0</v>
      </c>
      <c r="F164" s="287"/>
      <c r="G164" s="267"/>
      <c r="H164" s="267"/>
      <c r="I164" s="572"/>
      <c r="J164" s="572"/>
      <c r="K164" s="572"/>
      <c r="L164" s="155"/>
      <c r="M164" s="267"/>
      <c r="N164" s="267"/>
      <c r="O164" s="267"/>
      <c r="P164" s="267"/>
      <c r="Q164" s="267"/>
      <c r="R164" s="267"/>
      <c r="S164" s="267"/>
      <c r="T164" s="267"/>
    </row>
    <row r="165" spans="3:20" ht="15" customHeight="1">
      <c r="C165" s="156" t="s">
        <v>394</v>
      </c>
      <c r="E165" s="149">
        <f t="shared" si="2"/>
        <v>0</v>
      </c>
      <c r="F165" s="287"/>
      <c r="G165" s="267"/>
      <c r="H165" s="267"/>
      <c r="I165" s="572"/>
      <c r="J165" s="572"/>
      <c r="K165" s="572"/>
      <c r="L165" s="155"/>
      <c r="M165" s="267"/>
      <c r="N165" s="267"/>
      <c r="O165" s="267"/>
      <c r="P165" s="267"/>
      <c r="Q165" s="267"/>
      <c r="R165" s="267"/>
      <c r="S165" s="267"/>
      <c r="T165" s="267"/>
    </row>
    <row r="166" spans="3:20" ht="15" customHeight="1">
      <c r="C166" s="156" t="s">
        <v>386</v>
      </c>
      <c r="E166" s="149">
        <f t="shared" si="2"/>
        <v>0</v>
      </c>
      <c r="F166" s="287"/>
      <c r="G166" s="267"/>
      <c r="H166" s="267"/>
      <c r="I166" s="572"/>
      <c r="J166" s="572"/>
      <c r="K166" s="572"/>
      <c r="L166" s="155"/>
      <c r="M166" s="267"/>
      <c r="N166" s="267"/>
      <c r="O166" s="267"/>
      <c r="P166" s="267"/>
      <c r="Q166" s="267"/>
      <c r="R166" s="267"/>
      <c r="S166" s="267"/>
      <c r="T166" s="267"/>
    </row>
    <row r="167" spans="3:20" ht="15" customHeight="1">
      <c r="C167" s="156" t="s">
        <v>385</v>
      </c>
      <c r="E167" s="149">
        <f t="shared" si="2"/>
        <v>0</v>
      </c>
      <c r="F167" s="287"/>
      <c r="G167" s="267"/>
      <c r="H167" s="267"/>
      <c r="I167" s="572"/>
      <c r="J167" s="572"/>
      <c r="K167" s="572"/>
      <c r="L167" s="155"/>
      <c r="M167" s="267"/>
      <c r="N167" s="267"/>
      <c r="O167" s="267"/>
      <c r="P167" s="267"/>
      <c r="Q167" s="267"/>
      <c r="R167" s="267"/>
      <c r="S167" s="267"/>
      <c r="T167" s="267"/>
    </row>
    <row r="168" spans="3:20" ht="15" customHeight="1">
      <c r="C168" s="156" t="s">
        <v>387</v>
      </c>
      <c r="E168" s="149">
        <f t="shared" si="2"/>
        <v>0</v>
      </c>
      <c r="F168" s="287"/>
      <c r="G168" s="267"/>
      <c r="H168" s="267"/>
      <c r="I168" s="572"/>
      <c r="J168" s="572"/>
      <c r="K168" s="572"/>
      <c r="L168" s="155"/>
      <c r="M168" s="267"/>
      <c r="N168" s="267"/>
      <c r="O168" s="267"/>
      <c r="P168" s="267"/>
      <c r="Q168" s="267"/>
      <c r="R168" s="267"/>
      <c r="S168" s="267"/>
      <c r="T168" s="267"/>
    </row>
    <row r="169" spans="5:20" ht="15" customHeight="1">
      <c r="E169" s="149">
        <f t="shared" si="2"/>
        <v>0</v>
      </c>
      <c r="F169" s="196"/>
      <c r="G169" s="155"/>
      <c r="H169" s="155"/>
      <c r="I169" s="155"/>
      <c r="J169" s="155"/>
      <c r="K169" s="155"/>
      <c r="L169" s="155"/>
      <c r="M169" s="267"/>
      <c r="N169" s="267"/>
      <c r="O169" s="267"/>
      <c r="P169" s="267"/>
      <c r="Q169" s="267"/>
      <c r="R169" s="267"/>
      <c r="S169" s="267"/>
      <c r="T169" s="267"/>
    </row>
    <row r="170" spans="2:20" ht="30">
      <c r="B170" s="142">
        <v>15</v>
      </c>
      <c r="C170" s="261" t="s">
        <v>395</v>
      </c>
      <c r="D170" s="178" t="s">
        <v>259</v>
      </c>
      <c r="E170" s="149">
        <f t="shared" si="2"/>
        <v>75</v>
      </c>
      <c r="F170" s="149">
        <v>75</v>
      </c>
      <c r="G170" s="155"/>
      <c r="H170" s="155"/>
      <c r="I170" s="155"/>
      <c r="J170" s="155"/>
      <c r="K170" s="155"/>
      <c r="L170" s="153"/>
      <c r="M170" s="267"/>
      <c r="N170" s="267"/>
      <c r="O170" s="267"/>
      <c r="P170" s="267"/>
      <c r="Q170" s="267"/>
      <c r="R170" s="267"/>
      <c r="S170" s="267"/>
      <c r="T170" s="267"/>
    </row>
    <row r="171" spans="2:20" ht="15" customHeight="1">
      <c r="B171" s="168"/>
      <c r="C171" s="169"/>
      <c r="D171" s="170"/>
      <c r="E171" s="149">
        <f t="shared" si="2"/>
        <v>0</v>
      </c>
      <c r="F171" s="196"/>
      <c r="G171" s="155"/>
      <c r="H171" s="155"/>
      <c r="I171" s="155"/>
      <c r="J171" s="155"/>
      <c r="K171" s="155"/>
      <c r="L171" s="153"/>
      <c r="M171" s="267"/>
      <c r="N171" s="267"/>
      <c r="O171" s="267"/>
      <c r="P171" s="267"/>
      <c r="Q171" s="267"/>
      <c r="R171" s="267"/>
      <c r="S171" s="267"/>
      <c r="T171" s="267"/>
    </row>
    <row r="172" spans="2:20" ht="18.75" customHeight="1">
      <c r="B172" s="142">
        <v>16</v>
      </c>
      <c r="C172" s="250" t="s">
        <v>396</v>
      </c>
      <c r="D172" s="178" t="s">
        <v>259</v>
      </c>
      <c r="E172" s="149">
        <f t="shared" si="2"/>
        <v>1.2229906542056073</v>
      </c>
      <c r="F172" s="149">
        <f>IF(SUM('Escalated Cost'!E176:BQ176)&gt;0,SUMIF('Escalated Cost'!E176:BQ176,"&gt;0",'Escalated Cost'!E176:BQ176)/COUNTIF('Escalated Cost'!E176:BQ176,"&gt;0"),0)</f>
        <v>1.2229906542056073</v>
      </c>
      <c r="G172" s="155"/>
      <c r="H172" s="155"/>
      <c r="I172" s="155"/>
      <c r="J172" s="155"/>
      <c r="K172" s="155"/>
      <c r="L172" s="267"/>
      <c r="M172" s="267"/>
      <c r="N172" s="267"/>
      <c r="O172" s="267"/>
      <c r="P172" s="267"/>
      <c r="Q172" s="267"/>
      <c r="R172" s="267"/>
      <c r="S172" s="267"/>
      <c r="T172" s="267"/>
    </row>
    <row r="173" spans="2:20" ht="15" customHeight="1">
      <c r="B173" s="168"/>
      <c r="C173" s="169"/>
      <c r="D173" s="170"/>
      <c r="E173" s="149">
        <f t="shared" si="2"/>
        <v>0</v>
      </c>
      <c r="F173" s="196"/>
      <c r="G173" s="155"/>
      <c r="H173" s="155"/>
      <c r="I173" s="155"/>
      <c r="J173" s="155"/>
      <c r="K173" s="155"/>
      <c r="L173" s="267"/>
      <c r="M173" s="267"/>
      <c r="N173" s="267"/>
      <c r="O173" s="267"/>
      <c r="P173" s="267"/>
      <c r="Q173" s="267"/>
      <c r="R173" s="267"/>
      <c r="S173" s="267"/>
      <c r="T173" s="267"/>
    </row>
    <row r="174" spans="2:20" ht="15" customHeight="1">
      <c r="B174" s="142">
        <v>17</v>
      </c>
      <c r="C174" s="250" t="s">
        <v>397</v>
      </c>
      <c r="D174" s="178" t="s">
        <v>259</v>
      </c>
      <c r="E174" s="149">
        <f t="shared" si="2"/>
        <v>1.0191588785046728</v>
      </c>
      <c r="F174" s="149">
        <f>IF(SUM('Escalated Cost'!E178:BQ178)&gt;0,SUMIF('Escalated Cost'!E178:BQ178,"&gt;0",'Escalated Cost'!E178:BQ178)/COUNTIF('Escalated Cost'!E178:BQ178,"&gt;0"),0)</f>
        <v>1.0191588785046728</v>
      </c>
      <c r="G174" s="155"/>
      <c r="H174" s="155"/>
      <c r="I174" s="155"/>
      <c r="J174" s="155"/>
      <c r="K174" s="155"/>
      <c r="L174" s="267"/>
      <c r="M174" s="267"/>
      <c r="N174" s="267"/>
      <c r="O174" s="267"/>
      <c r="P174" s="267"/>
      <c r="Q174" s="267"/>
      <c r="R174" s="267"/>
      <c r="S174" s="267"/>
      <c r="T174" s="267"/>
    </row>
    <row r="175" spans="2:20" ht="15" customHeight="1">
      <c r="B175" s="168"/>
      <c r="C175" s="169"/>
      <c r="D175" s="170"/>
      <c r="E175" s="149">
        <f t="shared" si="2"/>
        <v>0</v>
      </c>
      <c r="F175" s="196"/>
      <c r="G175" s="155"/>
      <c r="H175" s="155"/>
      <c r="I175" s="155"/>
      <c r="J175" s="155"/>
      <c r="K175" s="155"/>
      <c r="L175" s="267"/>
      <c r="M175" s="267"/>
      <c r="N175" s="267"/>
      <c r="O175" s="267"/>
      <c r="P175" s="267"/>
      <c r="Q175" s="267"/>
      <c r="R175" s="267"/>
      <c r="S175" s="267"/>
      <c r="T175" s="267"/>
    </row>
    <row r="176" spans="2:20" ht="17.25" customHeight="1">
      <c r="B176" s="142">
        <v>18</v>
      </c>
      <c r="C176" s="142" t="s">
        <v>398</v>
      </c>
      <c r="D176" s="143"/>
      <c r="E176" s="149">
        <f t="shared" si="2"/>
        <v>0</v>
      </c>
      <c r="F176" s="280"/>
      <c r="G176" s="155"/>
      <c r="H176" s="155"/>
      <c r="I176" s="155"/>
      <c r="J176" s="155"/>
      <c r="K176" s="155"/>
      <c r="L176" s="267"/>
      <c r="M176" s="267"/>
      <c r="N176" s="267"/>
      <c r="O176" s="267"/>
      <c r="P176" s="267"/>
      <c r="Q176" s="267"/>
      <c r="R176" s="267"/>
      <c r="S176" s="267"/>
      <c r="T176" s="267"/>
    </row>
    <row r="177" spans="2:20" ht="15" customHeight="1">
      <c r="B177" s="152" t="s">
        <v>257</v>
      </c>
      <c r="C177" s="251" t="s">
        <v>399</v>
      </c>
      <c r="D177" s="145" t="s">
        <v>259</v>
      </c>
      <c r="E177" s="149">
        <f t="shared" si="2"/>
        <v>2.228456250224958</v>
      </c>
      <c r="F177" s="149">
        <f>IF(SUM('Escalated Cost'!E181:BQ181)&gt;0,SUMIF('Escalated Cost'!E181:BQ181,"&gt;0",'Escalated Cost'!E181:BQ181)/COUNTIF('Escalated Cost'!E181:BQ181,"&gt;0"),0)</f>
        <v>2.228456250224958</v>
      </c>
      <c r="G177" s="288"/>
      <c r="H177" s="159"/>
      <c r="I177" s="159"/>
      <c r="J177" s="159"/>
      <c r="K177" s="159"/>
      <c r="L177" s="267"/>
      <c r="M177" s="267"/>
      <c r="N177" s="267"/>
      <c r="O177" s="267"/>
      <c r="P177" s="267"/>
      <c r="Q177" s="267"/>
      <c r="R177" s="267"/>
      <c r="S177" s="267"/>
      <c r="T177" s="267"/>
    </row>
    <row r="178" spans="2:20" ht="38.25">
      <c r="B178" s="152" t="s">
        <v>260</v>
      </c>
      <c r="C178" s="251" t="s">
        <v>400</v>
      </c>
      <c r="D178" s="145" t="s">
        <v>259</v>
      </c>
      <c r="E178" s="149">
        <f t="shared" si="2"/>
        <v>70.4433921327972</v>
      </c>
      <c r="F178" s="149">
        <f>IF(SUM('Escalated Cost'!E182:BQ182)&gt;0,SUMIF('Escalated Cost'!E182:BQ182,"&gt;0",'Escalated Cost'!E182:BQ182)/COUNTIF('Escalated Cost'!E182:BQ182,"&gt;0"),0)</f>
        <v>70.4433921327972</v>
      </c>
      <c r="G178" s="288"/>
      <c r="H178" s="159"/>
      <c r="I178" s="159"/>
      <c r="J178" s="159"/>
      <c r="K178" s="159"/>
      <c r="L178" s="267"/>
      <c r="M178" s="267"/>
      <c r="N178" s="267"/>
      <c r="O178" s="267"/>
      <c r="P178" s="267"/>
      <c r="Q178" s="267"/>
      <c r="R178" s="267"/>
      <c r="S178" s="267"/>
      <c r="T178" s="267"/>
    </row>
    <row r="179" spans="2:20" ht="15" customHeight="1">
      <c r="B179" s="152" t="s">
        <v>262</v>
      </c>
      <c r="C179" s="251" t="s">
        <v>401</v>
      </c>
      <c r="D179" s="145" t="s">
        <v>259</v>
      </c>
      <c r="E179" s="149">
        <f t="shared" si="2"/>
        <v>0.0005592088114314508</v>
      </c>
      <c r="F179" s="534">
        <f>IF(SUM('Escalated Cost'!E183:BQ183)&gt;0,SUMIF('Escalated Cost'!E183:BQ183,"&gt;0",'Escalated Cost'!E183:BQ183)/COUNTIF('Escalated Cost'!E183:BQ183,"&gt;0"),0)</f>
        <v>0.0005592088114314508</v>
      </c>
      <c r="G179" s="288"/>
      <c r="H179" s="159"/>
      <c r="I179" s="159"/>
      <c r="J179" s="159"/>
      <c r="K179" s="159"/>
      <c r="L179" s="267"/>
      <c r="M179" s="267"/>
      <c r="N179" s="267"/>
      <c r="O179" s="267"/>
      <c r="P179" s="267"/>
      <c r="Q179" s="267"/>
      <c r="R179" s="267"/>
      <c r="S179" s="267"/>
      <c r="T179" s="267"/>
    </row>
    <row r="180" spans="2:20" ht="15" customHeight="1">
      <c r="B180" s="152" t="s">
        <v>264</v>
      </c>
      <c r="C180" s="251" t="s">
        <v>402</v>
      </c>
      <c r="D180" s="145" t="s">
        <v>259</v>
      </c>
      <c r="E180" s="149">
        <f t="shared" si="2"/>
        <v>0.02029380453795487</v>
      </c>
      <c r="F180" s="534">
        <f>IF(SUM('Escalated Cost'!E184:BQ184)&gt;0,SUMIF('Escalated Cost'!E184:BQ184,"&gt;0",'Escalated Cost'!E184:BQ184)/COUNTIF('Escalated Cost'!E184:BQ184,"&gt;0"),0)</f>
        <v>0.02029380453795487</v>
      </c>
      <c r="G180" s="288"/>
      <c r="H180" s="159"/>
      <c r="I180" s="159"/>
      <c r="J180" s="159"/>
      <c r="K180" s="159"/>
      <c r="L180" s="267"/>
      <c r="M180" s="267"/>
      <c r="N180" s="267"/>
      <c r="O180" s="267"/>
      <c r="P180" s="267"/>
      <c r="Q180" s="267"/>
      <c r="R180" s="267"/>
      <c r="S180" s="267"/>
      <c r="T180" s="267"/>
    </row>
    <row r="181" spans="2:20" ht="25.5">
      <c r="B181" s="152" t="s">
        <v>270</v>
      </c>
      <c r="C181" s="251" t="s">
        <v>403</v>
      </c>
      <c r="D181" s="145" t="s">
        <v>259</v>
      </c>
      <c r="E181" s="149">
        <f t="shared" si="2"/>
        <v>0.015697867149757596</v>
      </c>
      <c r="F181" s="534">
        <f>IF(SUM('Escalated Cost'!E185:BQ185)&gt;0,SUMIF('Escalated Cost'!E185:BQ185,"&gt;0",'Escalated Cost'!E185:BQ185)/COUNTIF('Escalated Cost'!E185:BQ185,"&gt;0"),0)</f>
        <v>0.015697867149757596</v>
      </c>
      <c r="G181" s="288"/>
      <c r="H181" s="159"/>
      <c r="I181" s="159"/>
      <c r="J181" s="159"/>
      <c r="K181" s="159"/>
      <c r="L181" s="267"/>
      <c r="M181" s="267"/>
      <c r="N181" s="267"/>
      <c r="O181" s="267"/>
      <c r="P181" s="267"/>
      <c r="Q181" s="267"/>
      <c r="R181" s="267"/>
      <c r="S181" s="267"/>
      <c r="T181" s="267"/>
    </row>
    <row r="182" spans="2:20" ht="15" customHeight="1">
      <c r="B182" s="152" t="s">
        <v>272</v>
      </c>
      <c r="C182" s="251" t="s">
        <v>404</v>
      </c>
      <c r="D182" s="145" t="s">
        <v>259</v>
      </c>
      <c r="E182" s="149">
        <f t="shared" si="2"/>
        <v>0.0008022442500809849</v>
      </c>
      <c r="F182" s="535">
        <f>IF(SUM('Escalated Cost'!E186:BQ186)&gt;0,SUMIF('Escalated Cost'!E186:BQ186,"&gt;0",'Escalated Cost'!E186:BQ186)/COUNTIF('Escalated Cost'!E186:BQ186,"&gt;0"),0)</f>
        <v>0.0008022442500809849</v>
      </c>
      <c r="G182" s="288"/>
      <c r="H182" s="159"/>
      <c r="I182" s="159"/>
      <c r="J182" s="159"/>
      <c r="K182" s="159"/>
      <c r="L182" s="267"/>
      <c r="M182" s="267"/>
      <c r="N182" s="267"/>
      <c r="O182" s="267"/>
      <c r="P182" s="267"/>
      <c r="Q182" s="267"/>
      <c r="R182" s="267"/>
      <c r="S182" s="267"/>
      <c r="T182" s="267"/>
    </row>
    <row r="183" spans="2:20" ht="15" customHeight="1">
      <c r="B183" s="152" t="s">
        <v>287</v>
      </c>
      <c r="C183" s="251" t="s">
        <v>405</v>
      </c>
      <c r="D183" s="145" t="s">
        <v>259</v>
      </c>
      <c r="E183" s="149">
        <f t="shared" si="2"/>
        <v>56.35471370623776</v>
      </c>
      <c r="F183" s="149">
        <f>IF(SUM('Escalated Cost'!E187:BQ187)&gt;0,SUMIF('Escalated Cost'!E187:BQ187,"&gt;0",'Escalated Cost'!E187:BQ187)/COUNTIF('Escalated Cost'!E187:BQ187,"&gt;0"),0)</f>
        <v>56.35471370623776</v>
      </c>
      <c r="G183" s="288"/>
      <c r="H183" s="159"/>
      <c r="I183" s="159"/>
      <c r="J183" s="159"/>
      <c r="K183" s="159"/>
      <c r="L183" s="267"/>
      <c r="M183" s="267"/>
      <c r="N183" s="267"/>
      <c r="O183" s="267"/>
      <c r="P183" s="267"/>
      <c r="Q183" s="267"/>
      <c r="R183" s="267"/>
      <c r="S183" s="267"/>
      <c r="T183" s="267"/>
    </row>
    <row r="184" spans="2:20" ht="15" customHeight="1">
      <c r="B184" s="152" t="s">
        <v>289</v>
      </c>
      <c r="C184" s="251" t="s">
        <v>406</v>
      </c>
      <c r="D184" s="145" t="s">
        <v>259</v>
      </c>
      <c r="E184" s="149">
        <f t="shared" si="2"/>
        <v>100.63341733256743</v>
      </c>
      <c r="F184" s="149">
        <f>IF(SUM('Escalated Cost'!E188:BQ188)&gt;0,SUMIF('Escalated Cost'!E188:BQ188,"&gt;0",'Escalated Cost'!E188:BQ188)/COUNTIF('Escalated Cost'!E188:BQ188,"&gt;0"),0)</f>
        <v>100.63341733256743</v>
      </c>
      <c r="G184" s="288"/>
      <c r="H184" s="159"/>
      <c r="I184" s="159"/>
      <c r="J184" s="159"/>
      <c r="K184" s="159"/>
      <c r="L184" s="267"/>
      <c r="M184" s="267"/>
      <c r="N184" s="267"/>
      <c r="O184" s="267"/>
      <c r="P184" s="267"/>
      <c r="Q184" s="267"/>
      <c r="R184" s="267"/>
      <c r="S184" s="267"/>
      <c r="T184" s="267"/>
    </row>
    <row r="185" spans="2:20" ht="15" customHeight="1">
      <c r="B185" s="152" t="s">
        <v>291</v>
      </c>
      <c r="C185" s="251" t="s">
        <v>407</v>
      </c>
      <c r="D185" s="145" t="s">
        <v>259</v>
      </c>
      <c r="E185" s="149">
        <f t="shared" si="2"/>
        <v>90.57007559931068</v>
      </c>
      <c r="F185" s="149">
        <f>IF(SUM('Escalated Cost'!E189:BQ189)&gt;0,SUMIF('Escalated Cost'!E189:BQ189,"&gt;0",'Escalated Cost'!E189:BQ189)/COUNTIF('Escalated Cost'!E189:BQ189,"&gt;0"),0)</f>
        <v>90.57007559931068</v>
      </c>
      <c r="G185" s="288"/>
      <c r="H185" s="159"/>
      <c r="I185" s="159"/>
      <c r="J185" s="159"/>
      <c r="K185" s="159"/>
      <c r="L185" s="267"/>
      <c r="M185" s="267"/>
      <c r="N185" s="267"/>
      <c r="O185" s="267"/>
      <c r="P185" s="267"/>
      <c r="Q185" s="267"/>
      <c r="R185" s="267"/>
      <c r="S185" s="267"/>
      <c r="T185" s="267"/>
    </row>
    <row r="186" spans="2:20" ht="25.5">
      <c r="B186" s="152" t="s">
        <v>291</v>
      </c>
      <c r="C186" s="251" t="s">
        <v>408</v>
      </c>
      <c r="D186" s="145" t="s">
        <v>259</v>
      </c>
      <c r="E186" s="149">
        <f t="shared" si="2"/>
        <v>5.571140625562395</v>
      </c>
      <c r="F186" s="149">
        <f>IF(SUM('Escalated Cost'!E190:BQ190)&gt;0,SUMIF('Escalated Cost'!E190:BQ190,"&gt;0",'Escalated Cost'!E190:BQ190)/COUNTIF('Escalated Cost'!E190:BQ190,"&gt;0"),0)</f>
        <v>5.571140625562395</v>
      </c>
      <c r="G186" s="288"/>
      <c r="H186" s="159"/>
      <c r="I186" s="159"/>
      <c r="J186" s="159"/>
      <c r="K186" s="159"/>
      <c r="L186" s="267"/>
      <c r="M186" s="267"/>
      <c r="N186" s="267"/>
      <c r="O186" s="267"/>
      <c r="P186" s="267"/>
      <c r="Q186" s="267"/>
      <c r="R186" s="267"/>
      <c r="S186" s="267"/>
      <c r="T186" s="267"/>
    </row>
    <row r="187" spans="2:20" ht="25.5">
      <c r="B187" s="152" t="s">
        <v>409</v>
      </c>
      <c r="C187" s="251" t="s">
        <v>410</v>
      </c>
      <c r="D187" s="145" t="s">
        <v>259</v>
      </c>
      <c r="E187" s="149">
        <f t="shared" si="2"/>
        <v>30.19002519977023</v>
      </c>
      <c r="F187" s="149">
        <f>IF(SUM('Escalated Cost'!E191:BQ191)&gt;0,SUMIF('Escalated Cost'!E191:BQ191,"&gt;0",'Escalated Cost'!E191:BQ191)/COUNTIF('Escalated Cost'!E191:BQ191,"&gt;0"),0)</f>
        <v>30.19002519977023</v>
      </c>
      <c r="G187" s="288"/>
      <c r="H187" s="159"/>
      <c r="I187" s="159"/>
      <c r="J187" s="159"/>
      <c r="K187" s="159"/>
      <c r="L187" s="267"/>
      <c r="M187" s="267"/>
      <c r="N187" s="267"/>
      <c r="O187" s="267"/>
      <c r="P187" s="267"/>
      <c r="Q187" s="267"/>
      <c r="R187" s="267"/>
      <c r="S187" s="267"/>
      <c r="T187" s="267"/>
    </row>
    <row r="188" spans="2:20" ht="15" customHeight="1">
      <c r="B188" s="152"/>
      <c r="C188" s="147"/>
      <c r="D188" s="152"/>
      <c r="E188" s="149">
        <f t="shared" si="2"/>
        <v>0</v>
      </c>
      <c r="F188" s="289"/>
      <c r="G188" s="192"/>
      <c r="H188" s="159"/>
      <c r="I188" s="159"/>
      <c r="J188" s="159"/>
      <c r="K188" s="159"/>
      <c r="L188" s="267"/>
      <c r="M188" s="267"/>
      <c r="N188" s="267"/>
      <c r="O188" s="267"/>
      <c r="P188" s="267"/>
      <c r="Q188" s="267"/>
      <c r="R188" s="267"/>
      <c r="S188" s="267"/>
      <c r="T188" s="267"/>
    </row>
    <row r="189" spans="2:20" ht="15" customHeight="1">
      <c r="B189" s="157">
        <v>19</v>
      </c>
      <c r="C189" s="286" t="s">
        <v>411</v>
      </c>
      <c r="D189" s="14"/>
      <c r="E189" s="149">
        <f t="shared" si="2"/>
        <v>0</v>
      </c>
      <c r="F189" s="290"/>
      <c r="G189" s="155"/>
      <c r="H189" s="155"/>
      <c r="I189" s="176"/>
      <c r="J189" s="175"/>
      <c r="K189" s="269"/>
      <c r="L189" s="269"/>
      <c r="M189" s="269"/>
      <c r="N189" s="269"/>
      <c r="O189" s="269"/>
      <c r="P189" s="269"/>
      <c r="Q189" s="269"/>
      <c r="R189" s="269"/>
      <c r="S189" s="269"/>
      <c r="T189" s="269"/>
    </row>
    <row r="190" spans="2:20" ht="15" customHeight="1">
      <c r="B190" s="152" t="s">
        <v>257</v>
      </c>
      <c r="C190" s="252" t="s">
        <v>412</v>
      </c>
      <c r="D190" s="152"/>
      <c r="E190" s="149">
        <f t="shared" si="2"/>
        <v>0</v>
      </c>
      <c r="F190" s="291"/>
      <c r="G190" s="155"/>
      <c r="H190" s="155"/>
      <c r="I190" s="176"/>
      <c r="J190" s="175"/>
      <c r="K190" s="269"/>
      <c r="L190" s="269"/>
      <c r="M190" s="269"/>
      <c r="N190" s="269"/>
      <c r="O190" s="269"/>
      <c r="P190" s="269"/>
      <c r="Q190" s="269"/>
      <c r="R190" s="269"/>
      <c r="S190" s="269"/>
      <c r="T190" s="269"/>
    </row>
    <row r="191" spans="2:20" ht="25.5">
      <c r="B191" s="160"/>
      <c r="C191" s="193" t="s">
        <v>413</v>
      </c>
      <c r="D191" s="145" t="s">
        <v>259</v>
      </c>
      <c r="E191" s="149">
        <f t="shared" si="2"/>
        <v>2.228456250224958</v>
      </c>
      <c r="F191" s="149">
        <f>IF(SUM('Escalated Cost'!E195:BQ195)&gt;0,SUMIF('Escalated Cost'!E195:BQ195,"&gt;0",'Escalated Cost'!E195:BQ195)/COUNTIF('Escalated Cost'!E195:BQ195,"&gt;0"),0)</f>
        <v>2.228456250224958</v>
      </c>
      <c r="H191" s="155"/>
      <c r="I191" s="155"/>
      <c r="J191" s="155"/>
      <c r="K191" s="155"/>
      <c r="L191" s="267"/>
      <c r="M191" s="267"/>
      <c r="N191" s="267"/>
      <c r="O191" s="267"/>
      <c r="P191" s="267"/>
      <c r="Q191" s="267"/>
      <c r="R191" s="267"/>
      <c r="S191" s="267"/>
      <c r="T191" s="267"/>
    </row>
    <row r="192" spans="2:20" ht="15" customHeight="1">
      <c r="B192" s="160"/>
      <c r="C192" s="193" t="s">
        <v>414</v>
      </c>
      <c r="D192" s="145" t="s">
        <v>259</v>
      </c>
      <c r="E192" s="149">
        <f t="shared" si="2"/>
        <v>0.27811134002807475</v>
      </c>
      <c r="F192" s="149">
        <f>IF(SUM('Escalated Cost'!E196:BQ196)&gt;0,SUMIF('Escalated Cost'!E196:BQ196,"&gt;0",'Escalated Cost'!E196:BQ196)/COUNTIF('Escalated Cost'!E196:BQ196,"&gt;0"),0)</f>
        <v>0.27811134002807475</v>
      </c>
      <c r="H192" s="155"/>
      <c r="I192" s="155"/>
      <c r="J192" s="155"/>
      <c r="K192" s="155"/>
      <c r="L192" s="267"/>
      <c r="M192" s="267"/>
      <c r="N192" s="267"/>
      <c r="O192" s="267"/>
      <c r="P192" s="267"/>
      <c r="Q192" s="267"/>
      <c r="R192" s="267"/>
      <c r="S192" s="267"/>
      <c r="T192" s="267"/>
    </row>
    <row r="193" spans="2:20" ht="15" customHeight="1">
      <c r="B193" s="160"/>
      <c r="C193" s="193" t="s">
        <v>415</v>
      </c>
      <c r="D193" s="145" t="s">
        <v>259</v>
      </c>
      <c r="E193" s="149">
        <f t="shared" si="2"/>
        <v>0.11587972501169788</v>
      </c>
      <c r="F193" s="149">
        <f>IF(SUM('Escalated Cost'!E197:BQ197)&gt;0,SUMIF('Escalated Cost'!E197:BQ197,"&gt;0",'Escalated Cost'!E197:BQ197)/COUNTIF('Escalated Cost'!E197:BQ197,"&gt;0"),0)</f>
        <v>0.11587972501169788</v>
      </c>
      <c r="H193" s="155"/>
      <c r="I193" s="155"/>
      <c r="J193" s="155"/>
      <c r="K193" s="155"/>
      <c r="L193" s="267"/>
      <c r="M193" s="267"/>
      <c r="N193" s="267"/>
      <c r="O193" s="267"/>
      <c r="P193" s="267"/>
      <c r="Q193" s="267"/>
      <c r="R193" s="267"/>
      <c r="S193" s="267"/>
      <c r="T193" s="267"/>
    </row>
    <row r="194" spans="2:20" ht="15" customHeight="1">
      <c r="B194" s="160"/>
      <c r="C194" s="193" t="s">
        <v>416</v>
      </c>
      <c r="D194" s="145" t="s">
        <v>259</v>
      </c>
      <c r="E194" s="149">
        <f t="shared" si="2"/>
        <v>0.22284562502249583</v>
      </c>
      <c r="F194" s="149">
        <f>IF(SUM('Escalated Cost'!E198:BQ198)&gt;0,SUMIF('Escalated Cost'!E198:BQ198,"&gt;0",'Escalated Cost'!E198:BQ198)/COUNTIF('Escalated Cost'!E198:BQ198,"&gt;0"),0)</f>
        <v>0.22284562502249583</v>
      </c>
      <c r="H194" s="155"/>
      <c r="I194" s="155"/>
      <c r="J194" s="155"/>
      <c r="K194" s="155"/>
      <c r="L194" s="267"/>
      <c r="M194" s="267"/>
      <c r="N194" s="267"/>
      <c r="O194" s="267"/>
      <c r="P194" s="267"/>
      <c r="Q194" s="267"/>
      <c r="R194" s="267"/>
      <c r="S194" s="267"/>
      <c r="T194" s="267"/>
    </row>
    <row r="195" spans="2:20" ht="15" customHeight="1">
      <c r="B195" s="160"/>
      <c r="C195" s="193" t="s">
        <v>417</v>
      </c>
      <c r="D195" s="145" t="s">
        <v>259</v>
      </c>
      <c r="E195" s="149">
        <f t="shared" si="2"/>
        <v>0.16713421876687184</v>
      </c>
      <c r="F195" s="149">
        <f>IF(SUM('Escalated Cost'!E199:BQ199)&gt;0,SUMIF('Escalated Cost'!E199:BQ199,"&gt;0",'Escalated Cost'!E199:BQ199)/COUNTIF('Escalated Cost'!E199:BQ199,"&gt;0"),0)</f>
        <v>0.16713421876687184</v>
      </c>
      <c r="H195" s="155"/>
      <c r="I195" s="155"/>
      <c r="J195" s="155"/>
      <c r="K195" s="155"/>
      <c r="L195" s="267"/>
      <c r="M195" s="267"/>
      <c r="N195" s="267"/>
      <c r="O195" s="267"/>
      <c r="P195" s="267"/>
      <c r="Q195" s="267"/>
      <c r="R195" s="267"/>
      <c r="S195" s="267"/>
      <c r="T195" s="267"/>
    </row>
    <row r="196" spans="2:20" ht="15" customHeight="1">
      <c r="B196" s="160"/>
      <c r="C196" s="193" t="s">
        <v>418</v>
      </c>
      <c r="D196" s="145" t="s">
        <v>259</v>
      </c>
      <c r="E196" s="149">
        <f t="shared" si="2"/>
        <v>7.799596875787353</v>
      </c>
      <c r="F196" s="149">
        <f>IF(SUM('Escalated Cost'!E200:BQ200)&gt;0,SUMIF('Escalated Cost'!E200:BQ200,"&gt;0",'Escalated Cost'!E200:BQ200)/COUNTIF('Escalated Cost'!E200:BQ200,"&gt;0"),0)</f>
        <v>7.799596875787353</v>
      </c>
      <c r="H196" s="155"/>
      <c r="I196" s="155"/>
      <c r="J196" s="155"/>
      <c r="K196" s="155"/>
      <c r="L196" s="267"/>
      <c r="M196" s="267"/>
      <c r="N196" s="267"/>
      <c r="O196" s="267"/>
      <c r="P196" s="267"/>
      <c r="Q196" s="267"/>
      <c r="R196" s="267"/>
      <c r="S196" s="267"/>
      <c r="T196" s="267"/>
    </row>
    <row r="197" spans="2:20" ht="15" customHeight="1">
      <c r="B197" s="160"/>
      <c r="C197" s="193" t="s">
        <v>419</v>
      </c>
      <c r="D197" s="145" t="s">
        <v>259</v>
      </c>
      <c r="E197" s="149">
        <f t="shared" si="2"/>
        <v>4.456912500449916</v>
      </c>
      <c r="F197" s="149">
        <f>IF(SUM('Escalated Cost'!E201:BQ201)&gt;0,SUMIF('Escalated Cost'!E201:BQ201,"&gt;0",'Escalated Cost'!E201:BQ201)/COUNTIF('Escalated Cost'!E201:BQ201,"&gt;0"),0)</f>
        <v>4.456912500449916</v>
      </c>
      <c r="H197" s="155"/>
      <c r="I197" s="155"/>
      <c r="J197" s="155"/>
      <c r="K197" s="155"/>
      <c r="L197" s="267"/>
      <c r="M197" s="267"/>
      <c r="N197" s="267"/>
      <c r="O197" s="267"/>
      <c r="P197" s="267"/>
      <c r="Q197" s="267"/>
      <c r="R197" s="267"/>
      <c r="S197" s="267"/>
      <c r="T197" s="267"/>
    </row>
    <row r="198" spans="2:20" ht="15" customHeight="1">
      <c r="B198" s="160"/>
      <c r="C198" s="193" t="s">
        <v>420</v>
      </c>
      <c r="D198" s="145" t="s">
        <v>259</v>
      </c>
      <c r="E198" s="149">
        <f t="shared" si="2"/>
        <v>6.685368750674874</v>
      </c>
      <c r="F198" s="149">
        <f>IF(SUM('Escalated Cost'!E202:BQ202)&gt;0,SUMIF('Escalated Cost'!E202:BQ202,"&gt;0",'Escalated Cost'!E202:BQ202)/COUNTIF('Escalated Cost'!E202:BQ202,"&gt;0"),0)</f>
        <v>6.685368750674874</v>
      </c>
      <c r="H198" s="155"/>
      <c r="I198" s="155"/>
      <c r="J198" s="155"/>
      <c r="K198" s="155"/>
      <c r="L198" s="267"/>
      <c r="M198" s="267"/>
      <c r="N198" s="267"/>
      <c r="O198" s="267"/>
      <c r="P198" s="267"/>
      <c r="Q198" s="267"/>
      <c r="R198" s="267"/>
      <c r="S198" s="267"/>
      <c r="T198" s="267"/>
    </row>
    <row r="199" spans="2:20" ht="15" customHeight="1">
      <c r="B199" s="160"/>
      <c r="C199" s="193" t="s">
        <v>421</v>
      </c>
      <c r="D199" s="145" t="s">
        <v>259</v>
      </c>
      <c r="E199" s="149">
        <f t="shared" si="2"/>
        <v>16.713421876687185</v>
      </c>
      <c r="F199" s="149">
        <f>IF(SUM('Escalated Cost'!E203:BQ203)&gt;0,SUMIF('Escalated Cost'!E203:BQ203,"&gt;0",'Escalated Cost'!E203:BQ203)/COUNTIF('Escalated Cost'!E203:BQ203,"&gt;0"),0)</f>
        <v>16.713421876687185</v>
      </c>
      <c r="H199" s="155"/>
      <c r="I199" s="155"/>
      <c r="J199" s="155"/>
      <c r="K199" s="155"/>
      <c r="L199" s="267"/>
      <c r="M199" s="267"/>
      <c r="N199" s="267"/>
      <c r="O199" s="267"/>
      <c r="P199" s="267"/>
      <c r="Q199" s="267"/>
      <c r="R199" s="267"/>
      <c r="S199" s="267"/>
      <c r="T199" s="267"/>
    </row>
    <row r="200" spans="2:20" ht="15" customHeight="1">
      <c r="B200" s="160"/>
      <c r="C200" s="193" t="s">
        <v>422</v>
      </c>
      <c r="D200" s="145" t="s">
        <v>259</v>
      </c>
      <c r="E200" s="149">
        <f t="shared" si="2"/>
        <v>0.6685368750674874</v>
      </c>
      <c r="F200" s="149">
        <f>IF(SUM('Escalated Cost'!E204:BQ204)&gt;0,SUMIF('Escalated Cost'!E204:BQ204,"&gt;0",'Escalated Cost'!E204:BQ204)/COUNTIF('Escalated Cost'!E204:BQ204,"&gt;0"),0)</f>
        <v>0.6685368750674874</v>
      </c>
      <c r="H200" s="155"/>
      <c r="I200" s="155"/>
      <c r="J200" s="155"/>
      <c r="K200" s="155"/>
      <c r="L200" s="267"/>
      <c r="M200" s="267"/>
      <c r="N200" s="267"/>
      <c r="O200" s="267"/>
      <c r="P200" s="267"/>
      <c r="Q200" s="267"/>
      <c r="R200" s="267"/>
      <c r="S200" s="267"/>
      <c r="T200" s="267"/>
    </row>
    <row r="201" spans="2:20" ht="15" customHeight="1">
      <c r="B201" s="160"/>
      <c r="C201" s="193" t="s">
        <v>423</v>
      </c>
      <c r="D201" s="145" t="s">
        <v>259</v>
      </c>
      <c r="E201" s="149">
        <f t="shared" si="2"/>
        <v>1.002805312601231</v>
      </c>
      <c r="F201" s="149">
        <f>IF(SUM('Escalated Cost'!E205:BQ205)&gt;0,SUMIF('Escalated Cost'!E205:BQ205,"&gt;0",'Escalated Cost'!E205:BQ205)/COUNTIF('Escalated Cost'!E205:BQ205,"&gt;0"),0)</f>
        <v>1.002805312601231</v>
      </c>
      <c r="H201" s="155"/>
      <c r="I201" s="155"/>
      <c r="J201" s="155"/>
      <c r="K201" s="155"/>
      <c r="L201" s="267"/>
      <c r="M201" s="267"/>
      <c r="N201" s="267"/>
      <c r="O201" s="267"/>
      <c r="P201" s="267"/>
      <c r="Q201" s="267"/>
      <c r="R201" s="267"/>
      <c r="S201" s="267"/>
      <c r="T201" s="267"/>
    </row>
    <row r="202" spans="2:20" ht="15" customHeight="1">
      <c r="B202" s="160"/>
      <c r="C202" s="193" t="s">
        <v>424</v>
      </c>
      <c r="D202" s="145" t="s">
        <v>259</v>
      </c>
      <c r="E202" s="149">
        <f t="shared" si="2"/>
        <v>8.913825000899832</v>
      </c>
      <c r="F202" s="149">
        <f>IF(SUM('Escalated Cost'!E206:BQ206)&gt;0,SUMIF('Escalated Cost'!E206:BQ206,"&gt;0",'Escalated Cost'!E206:BQ206)/COUNTIF('Escalated Cost'!E206:BQ206,"&gt;0"),0)</f>
        <v>8.913825000899832</v>
      </c>
      <c r="G202" s="155"/>
      <c r="H202" s="155"/>
      <c r="I202" s="155"/>
      <c r="J202" s="155"/>
      <c r="K202" s="155"/>
      <c r="L202" s="267"/>
      <c r="M202" s="267"/>
      <c r="N202" s="267"/>
      <c r="O202" s="267"/>
      <c r="P202" s="267"/>
      <c r="Q202" s="267"/>
      <c r="R202" s="267"/>
      <c r="S202" s="267"/>
      <c r="T202" s="267"/>
    </row>
    <row r="203" spans="2:20" ht="15" customHeight="1">
      <c r="B203" s="194"/>
      <c r="C203" s="193" t="s">
        <v>425</v>
      </c>
      <c r="D203" s="145" t="s">
        <v>259</v>
      </c>
      <c r="E203" s="149">
        <f t="shared" si="2"/>
        <v>1.002805312601231</v>
      </c>
      <c r="F203" s="149">
        <f>IF(SUM('Escalated Cost'!E207:BQ207)&gt;0,SUMIF('Escalated Cost'!E207:BQ207,"&gt;0",'Escalated Cost'!E207:BQ207)/COUNTIF('Escalated Cost'!E207:BQ207,"&gt;0"),0)</f>
        <v>1.002805312601231</v>
      </c>
      <c r="G203" s="155"/>
      <c r="H203" s="155"/>
      <c r="I203" s="155"/>
      <c r="J203" s="155"/>
      <c r="K203" s="155"/>
      <c r="L203" s="267"/>
      <c r="M203" s="267"/>
      <c r="N203" s="267"/>
      <c r="O203" s="267"/>
      <c r="P203" s="267"/>
      <c r="Q203" s="267"/>
      <c r="R203" s="267"/>
      <c r="S203" s="267"/>
      <c r="T203" s="267"/>
    </row>
    <row r="204" spans="2:20" ht="15" customHeight="1">
      <c r="B204" s="194"/>
      <c r="C204" s="193" t="s">
        <v>426</v>
      </c>
      <c r="D204" s="145" t="s">
        <v>259</v>
      </c>
      <c r="E204" s="149">
        <f t="shared" si="2"/>
        <v>11.14228125112479</v>
      </c>
      <c r="F204" s="149">
        <f>IF(SUM('Escalated Cost'!E208:BQ208)&gt;0,SUMIF('Escalated Cost'!E208:BQ208,"&gt;0",'Escalated Cost'!E208:BQ208)/COUNTIF('Escalated Cost'!E208:BQ208,"&gt;0"),0)</f>
        <v>11.14228125112479</v>
      </c>
      <c r="G204" s="155"/>
      <c r="H204" s="155"/>
      <c r="I204" s="155"/>
      <c r="J204" s="155"/>
      <c r="K204" s="155"/>
      <c r="L204" s="267"/>
      <c r="M204" s="267"/>
      <c r="N204" s="267"/>
      <c r="O204" s="267"/>
      <c r="P204" s="267"/>
      <c r="Q204" s="267"/>
      <c r="R204" s="267"/>
      <c r="S204" s="267"/>
      <c r="T204" s="267"/>
    </row>
    <row r="205" spans="2:20" ht="15" customHeight="1">
      <c r="B205" s="152" t="s">
        <v>260</v>
      </c>
      <c r="C205" s="252" t="s">
        <v>427</v>
      </c>
      <c r="D205" s="152"/>
      <c r="E205" s="149">
        <f t="shared" si="2"/>
        <v>0</v>
      </c>
      <c r="F205" s="292"/>
      <c r="G205" s="155"/>
      <c r="H205" s="155"/>
      <c r="I205" s="155"/>
      <c r="J205" s="155"/>
      <c r="K205" s="155"/>
      <c r="L205" s="267"/>
      <c r="M205" s="267"/>
      <c r="N205" s="267"/>
      <c r="O205" s="267"/>
      <c r="P205" s="267"/>
      <c r="Q205" s="267"/>
      <c r="R205" s="267"/>
      <c r="S205" s="267"/>
      <c r="T205" s="267"/>
    </row>
    <row r="206" spans="2:20" ht="15" customHeight="1">
      <c r="B206" s="195"/>
      <c r="C206" s="41" t="s">
        <v>428</v>
      </c>
      <c r="D206" s="145" t="s">
        <v>259</v>
      </c>
      <c r="E206" s="149">
        <f t="shared" si="2"/>
        <v>6.685368750674874</v>
      </c>
      <c r="F206" s="149">
        <f>IF(SUM('Escalated Cost'!E210:BQ210)&gt;0,SUMIF('Escalated Cost'!E210:BQ210,"&gt;0",'Escalated Cost'!E210:BQ210)/COUNTIF('Escalated Cost'!E210:BQ210,"&gt;0"),0)</f>
        <v>6.685368750674874</v>
      </c>
      <c r="G206" s="155"/>
      <c r="H206" s="155"/>
      <c r="I206" s="155"/>
      <c r="J206" s="155"/>
      <c r="K206" s="155"/>
      <c r="L206" s="267"/>
      <c r="M206" s="267"/>
      <c r="N206" s="267"/>
      <c r="O206" s="267"/>
      <c r="P206" s="267"/>
      <c r="Q206" s="267"/>
      <c r="R206" s="267"/>
      <c r="S206" s="267"/>
      <c r="T206" s="267"/>
    </row>
    <row r="207" spans="2:20" ht="25.5">
      <c r="B207" s="197"/>
      <c r="C207" s="41" t="s">
        <v>429</v>
      </c>
      <c r="D207" s="145" t="s">
        <v>259</v>
      </c>
      <c r="E207" s="149">
        <f aca="true" t="shared" si="3" ref="E207:E237">F207</f>
        <v>6.685368750674874</v>
      </c>
      <c r="F207" s="149">
        <f>IF(SUM('Escalated Cost'!E211:BQ211)&gt;0,SUMIF('Escalated Cost'!E211:BQ211,"&gt;0",'Escalated Cost'!E211:BQ211)/COUNTIF('Escalated Cost'!E211:BQ211,"&gt;0"),0)</f>
        <v>6.685368750674874</v>
      </c>
      <c r="G207" s="155"/>
      <c r="H207" s="155"/>
      <c r="I207" s="155"/>
      <c r="J207" s="155"/>
      <c r="K207" s="155"/>
      <c r="L207" s="267"/>
      <c r="M207" s="267"/>
      <c r="N207" s="267"/>
      <c r="O207" s="267"/>
      <c r="P207" s="267"/>
      <c r="Q207" s="267"/>
      <c r="R207" s="267"/>
      <c r="S207" s="267"/>
      <c r="T207" s="267"/>
    </row>
    <row r="208" spans="2:20" ht="15" customHeight="1">
      <c r="B208" s="152" t="s">
        <v>262</v>
      </c>
      <c r="C208" s="252" t="s">
        <v>430</v>
      </c>
      <c r="D208" s="145" t="s">
        <v>259</v>
      </c>
      <c r="E208" s="149">
        <f t="shared" si="3"/>
        <v>4.456912500449916</v>
      </c>
      <c r="F208" s="149">
        <f>IF(SUM('Escalated Cost'!E212:BQ212)&gt;0,SUMIF('Escalated Cost'!E212:BQ212,"&gt;0",'Escalated Cost'!E212:BQ212)/COUNTIF('Escalated Cost'!E212:BQ212,"&gt;0"),0)</f>
        <v>4.456912500449916</v>
      </c>
      <c r="G208" s="155"/>
      <c r="H208" s="155"/>
      <c r="I208" s="155"/>
      <c r="J208" s="155"/>
      <c r="K208" s="155"/>
      <c r="L208" s="267"/>
      <c r="M208" s="267"/>
      <c r="N208" s="267"/>
      <c r="O208" s="267"/>
      <c r="P208" s="267"/>
      <c r="Q208" s="267"/>
      <c r="R208" s="267"/>
      <c r="S208" s="267"/>
      <c r="T208" s="267"/>
    </row>
    <row r="209" spans="2:20" ht="15" customHeight="1">
      <c r="B209" s="152" t="s">
        <v>264</v>
      </c>
      <c r="C209" s="252" t="s">
        <v>324</v>
      </c>
      <c r="D209" s="152"/>
      <c r="E209" s="149">
        <f t="shared" si="3"/>
        <v>0</v>
      </c>
      <c r="F209" s="149">
        <f>IF(SUM('Escalated Cost'!E213:BQ213)&gt;0,SUMIF('Escalated Cost'!E213:BQ213,"&gt;0",'Escalated Cost'!E213:BQ213)/COUNTIF('Escalated Cost'!E213:BQ213,"&gt;0"),0)</f>
        <v>0</v>
      </c>
      <c r="G209" s="155"/>
      <c r="H209" s="155"/>
      <c r="I209" s="155"/>
      <c r="J209" s="155"/>
      <c r="K209" s="155"/>
      <c r="L209" s="267"/>
      <c r="M209" s="267"/>
      <c r="N209" s="267"/>
      <c r="O209" s="267"/>
      <c r="P209" s="267"/>
      <c r="Q209" s="267"/>
      <c r="R209" s="267"/>
      <c r="S209" s="267"/>
      <c r="T209" s="267"/>
    </row>
    <row r="210" spans="2:20" ht="15" customHeight="1">
      <c r="B210" s="160"/>
      <c r="C210" s="94" t="s">
        <v>325</v>
      </c>
      <c r="D210" s="145" t="s">
        <v>259</v>
      </c>
      <c r="E210" s="149">
        <f t="shared" si="3"/>
        <v>0.3342684375337437</v>
      </c>
      <c r="F210" s="149">
        <f>IF(SUM('Escalated Cost'!E214:BQ214)&gt;0,SUMIF('Escalated Cost'!E214:BQ214,"&gt;0",'Escalated Cost'!E214:BQ214)/COUNTIF('Escalated Cost'!E214:BQ214,"&gt;0"),0)</f>
        <v>0.3342684375337437</v>
      </c>
      <c r="G210" s="288"/>
      <c r="H210" s="155"/>
      <c r="I210" s="155"/>
      <c r="J210" s="155"/>
      <c r="K210" s="155"/>
      <c r="L210" s="267"/>
      <c r="M210" s="267"/>
      <c r="N210" s="267"/>
      <c r="O210" s="267"/>
      <c r="P210" s="267"/>
      <c r="Q210" s="267"/>
      <c r="R210" s="267"/>
      <c r="S210" s="267"/>
      <c r="T210" s="267"/>
    </row>
    <row r="211" spans="2:20" ht="15" customHeight="1">
      <c r="B211" s="160"/>
      <c r="C211" s="94" t="s">
        <v>326</v>
      </c>
      <c r="D211" s="145" t="s">
        <v>259</v>
      </c>
      <c r="E211" s="149">
        <f t="shared" si="3"/>
        <v>0.22284562502249583</v>
      </c>
      <c r="F211" s="149">
        <f>IF(SUM('Escalated Cost'!E215:BQ215)&gt;0,SUMIF('Escalated Cost'!E215:BQ215,"&gt;0",'Escalated Cost'!E215:BQ215)/COUNTIF('Escalated Cost'!E215:BQ215,"&gt;0"),0)</f>
        <v>0.22284562502249583</v>
      </c>
      <c r="G211" s="288"/>
      <c r="H211" s="155"/>
      <c r="I211" s="155"/>
      <c r="J211" s="155"/>
      <c r="K211" s="155"/>
      <c r="L211" s="267"/>
      <c r="M211" s="267"/>
      <c r="N211" s="267"/>
      <c r="O211" s="267"/>
      <c r="P211" s="267"/>
      <c r="Q211" s="267"/>
      <c r="R211" s="267"/>
      <c r="S211" s="267"/>
      <c r="T211" s="267"/>
    </row>
    <row r="212" spans="2:20" ht="15" customHeight="1">
      <c r="B212" s="160"/>
      <c r="C212" s="94" t="s">
        <v>327</v>
      </c>
      <c r="D212" s="145" t="s">
        <v>259</v>
      </c>
      <c r="E212" s="149">
        <f t="shared" si="3"/>
        <v>0.06685368750674874</v>
      </c>
      <c r="F212" s="149">
        <f>IF(SUM('Escalated Cost'!E216:BQ216)&gt;0,SUMIF('Escalated Cost'!E216:BQ216,"&gt;0",'Escalated Cost'!E216:BQ216)/COUNTIF('Escalated Cost'!E216:BQ216,"&gt;0"),0)</f>
        <v>0.06685368750674874</v>
      </c>
      <c r="G212" s="288"/>
      <c r="H212" s="155"/>
      <c r="I212" s="155"/>
      <c r="J212" s="155"/>
      <c r="K212" s="155"/>
      <c r="L212" s="267"/>
      <c r="M212" s="267"/>
      <c r="N212" s="267"/>
      <c r="O212" s="267"/>
      <c r="P212" s="267"/>
      <c r="Q212" s="267"/>
      <c r="R212" s="267"/>
      <c r="S212" s="267"/>
      <c r="T212" s="267"/>
    </row>
    <row r="213" spans="2:20" ht="15" customHeight="1">
      <c r="B213" s="160"/>
      <c r="C213" s="94" t="s">
        <v>328</v>
      </c>
      <c r="D213" s="145" t="s">
        <v>259</v>
      </c>
      <c r="E213" s="149">
        <f t="shared" si="3"/>
        <v>0.06685368750674874</v>
      </c>
      <c r="F213" s="149">
        <f>IF(SUM('Escalated Cost'!E217:BQ217)&gt;0,SUMIF('Escalated Cost'!E217:BQ217,"&gt;0",'Escalated Cost'!E217:BQ217)/COUNTIF('Escalated Cost'!E217:BQ217,"&gt;0"),0)</f>
        <v>0.06685368750674874</v>
      </c>
      <c r="G213" s="288"/>
      <c r="H213" s="155"/>
      <c r="I213" s="155"/>
      <c r="J213" s="155"/>
      <c r="K213" s="155"/>
      <c r="L213" s="267"/>
      <c r="M213" s="267"/>
      <c r="N213" s="267"/>
      <c r="O213" s="267"/>
      <c r="P213" s="267"/>
      <c r="Q213" s="267"/>
      <c r="R213" s="267"/>
      <c r="S213" s="267"/>
      <c r="T213" s="267"/>
    </row>
    <row r="214" spans="2:20" ht="15" customHeight="1">
      <c r="B214" s="160"/>
      <c r="C214" s="94" t="s">
        <v>329</v>
      </c>
      <c r="D214" s="145" t="s">
        <v>259</v>
      </c>
      <c r="E214" s="149">
        <f t="shared" si="3"/>
        <v>0.03342684375337437</v>
      </c>
      <c r="F214" s="149">
        <f>IF(SUM('Escalated Cost'!E218:BQ218)&gt;0,SUMIF('Escalated Cost'!E218:BQ218,"&gt;0",'Escalated Cost'!E218:BQ218)/COUNTIF('Escalated Cost'!E218:BQ218,"&gt;0"),0)</f>
        <v>0.03342684375337437</v>
      </c>
      <c r="G214" s="288"/>
      <c r="H214" s="155"/>
      <c r="I214" s="155"/>
      <c r="J214" s="155"/>
      <c r="K214" s="155"/>
      <c r="L214" s="267"/>
      <c r="M214" s="267"/>
      <c r="N214" s="267"/>
      <c r="O214" s="267"/>
      <c r="P214" s="267"/>
      <c r="Q214" s="267"/>
      <c r="R214" s="267"/>
      <c r="S214" s="267"/>
      <c r="T214" s="267"/>
    </row>
    <row r="215" spans="2:20" ht="15" customHeight="1">
      <c r="B215" s="160"/>
      <c r="C215" s="94" t="s">
        <v>431</v>
      </c>
      <c r="D215" s="145" t="s">
        <v>259</v>
      </c>
      <c r="E215" s="149">
        <f t="shared" si="3"/>
        <v>7.019637188208618</v>
      </c>
      <c r="F215" s="149">
        <f>IF(SUM('Escalated Cost'!E219:BQ219)&gt;0,SUMIF('Escalated Cost'!E219:BQ219,"&gt;0",'Escalated Cost'!E219:BQ219)/COUNTIF('Escalated Cost'!E219:BQ219,"&gt;0"),0)</f>
        <v>7.019637188208618</v>
      </c>
      <c r="G215" s="288"/>
      <c r="H215" s="155"/>
      <c r="I215" s="155"/>
      <c r="J215" s="155"/>
      <c r="K215" s="155"/>
      <c r="L215" s="267"/>
      <c r="M215" s="267"/>
      <c r="N215" s="267"/>
      <c r="O215" s="267"/>
      <c r="P215" s="267"/>
      <c r="Q215" s="267"/>
      <c r="R215" s="267"/>
      <c r="S215" s="267"/>
      <c r="T215" s="267"/>
    </row>
    <row r="216" spans="2:20" ht="15" customHeight="1">
      <c r="B216" s="160"/>
      <c r="C216" s="94" t="s">
        <v>432</v>
      </c>
      <c r="D216" s="145" t="s">
        <v>259</v>
      </c>
      <c r="E216" s="149">
        <f t="shared" si="3"/>
        <v>2.228456250224958</v>
      </c>
      <c r="F216" s="149">
        <f>IF(SUM('Escalated Cost'!E220:BQ220)&gt;0,SUMIF('Escalated Cost'!E220:BQ220,"&gt;0",'Escalated Cost'!E220:BQ220)/COUNTIF('Escalated Cost'!E220:BQ220,"&gt;0"),0)</f>
        <v>2.228456250224958</v>
      </c>
      <c r="G216" s="288"/>
      <c r="H216" s="155"/>
      <c r="I216" s="155"/>
      <c r="J216" s="155"/>
      <c r="K216" s="155"/>
      <c r="L216" s="267"/>
      <c r="M216" s="267"/>
      <c r="N216" s="267"/>
      <c r="O216" s="267"/>
      <c r="P216" s="267"/>
      <c r="Q216" s="267"/>
      <c r="R216" s="267"/>
      <c r="S216" s="267"/>
      <c r="T216" s="267"/>
    </row>
    <row r="217" spans="2:20" ht="15" customHeight="1">
      <c r="B217" s="160"/>
      <c r="C217" s="94" t="s">
        <v>433</v>
      </c>
      <c r="D217" s="145" t="s">
        <v>259</v>
      </c>
      <c r="E217" s="149">
        <f t="shared" si="3"/>
        <v>16.713421876687185</v>
      </c>
      <c r="F217" s="149">
        <f>IF(SUM('Escalated Cost'!E221:BQ221)&gt;0,SUMIF('Escalated Cost'!E221:BQ221,"&gt;0",'Escalated Cost'!E221:BQ221)/COUNTIF('Escalated Cost'!E221:BQ221,"&gt;0"),0)</f>
        <v>16.713421876687185</v>
      </c>
      <c r="G217" s="288"/>
      <c r="H217" s="155"/>
      <c r="I217" s="155"/>
      <c r="J217" s="155"/>
      <c r="K217" s="155"/>
      <c r="L217" s="267"/>
      <c r="M217" s="267"/>
      <c r="N217" s="267"/>
      <c r="O217" s="267"/>
      <c r="P217" s="267"/>
      <c r="Q217" s="267"/>
      <c r="R217" s="267"/>
      <c r="S217" s="267"/>
      <c r="T217" s="267"/>
    </row>
    <row r="218" spans="2:20" ht="15" customHeight="1">
      <c r="B218" s="152" t="s">
        <v>270</v>
      </c>
      <c r="C218" s="252" t="s">
        <v>434</v>
      </c>
      <c r="D218" s="152"/>
      <c r="E218" s="149">
        <f t="shared" si="3"/>
        <v>0</v>
      </c>
      <c r="F218" s="149">
        <f>IF(SUM('Escalated Cost'!E222:BQ222)&gt;0,SUMIF('Escalated Cost'!E222:BQ222,"&gt;0",'Escalated Cost'!E222:BQ222)/COUNTIF('Escalated Cost'!E222:BQ222,"&gt;0"),0)</f>
        <v>0</v>
      </c>
      <c r="G218" s="155"/>
      <c r="H218" s="155"/>
      <c r="I218" s="155"/>
      <c r="J218" s="175"/>
      <c r="K218" s="155"/>
      <c r="L218" s="267"/>
      <c r="M218" s="267"/>
      <c r="N218" s="267"/>
      <c r="O218" s="267"/>
      <c r="P218" s="267"/>
      <c r="Q218" s="267"/>
      <c r="R218" s="267"/>
      <c r="S218" s="267"/>
      <c r="T218" s="267"/>
    </row>
    <row r="219" spans="2:20" ht="15" customHeight="1">
      <c r="B219" s="160"/>
      <c r="C219" t="s">
        <v>435</v>
      </c>
      <c r="D219" s="145" t="s">
        <v>259</v>
      </c>
      <c r="E219" s="149">
        <f t="shared" si="3"/>
        <v>0.3342684375337437</v>
      </c>
      <c r="F219" s="149">
        <f>IF(SUM('Escalated Cost'!E223:BQ223)&gt;0,SUMIF('Escalated Cost'!E223:BQ223,"&gt;0",'Escalated Cost'!E223:BQ223)/COUNTIF('Escalated Cost'!E223:BQ223,"&gt;0"),0)</f>
        <v>0.3342684375337437</v>
      </c>
      <c r="G219" s="155"/>
      <c r="H219" s="155"/>
      <c r="I219" s="155"/>
      <c r="J219" s="155"/>
      <c r="K219" s="155"/>
      <c r="L219" s="267"/>
      <c r="M219" s="267"/>
      <c r="N219" s="267"/>
      <c r="O219" s="267"/>
      <c r="P219" s="267"/>
      <c r="Q219" s="267"/>
      <c r="R219" s="267"/>
      <c r="S219" s="267"/>
      <c r="T219" s="267"/>
    </row>
    <row r="220" spans="2:20" ht="15" customHeight="1">
      <c r="B220" s="160"/>
      <c r="C220" t="s">
        <v>436</v>
      </c>
      <c r="D220" s="145" t="s">
        <v>259</v>
      </c>
      <c r="E220" s="149">
        <f t="shared" si="3"/>
        <v>1.002805312601231</v>
      </c>
      <c r="F220" s="149">
        <f>IF(SUM('Escalated Cost'!E224:BQ224)&gt;0,SUMIF('Escalated Cost'!E224:BQ224,"&gt;0",'Escalated Cost'!E224:BQ224)/COUNTIF('Escalated Cost'!E224:BQ224,"&gt;0"),0)</f>
        <v>1.002805312601231</v>
      </c>
      <c r="G220" s="155"/>
      <c r="H220" s="155"/>
      <c r="I220" s="155"/>
      <c r="J220" s="155"/>
      <c r="K220" s="155"/>
      <c r="L220" s="267"/>
      <c r="M220" s="267"/>
      <c r="N220" s="267"/>
      <c r="O220" s="267"/>
      <c r="P220" s="267"/>
      <c r="Q220" s="267"/>
      <c r="R220" s="267"/>
      <c r="S220" s="267"/>
      <c r="T220" s="267"/>
    </row>
    <row r="221" spans="2:20" ht="15" customHeight="1">
      <c r="B221" s="160"/>
      <c r="C221" t="s">
        <v>437</v>
      </c>
      <c r="D221" s="145" t="s">
        <v>259</v>
      </c>
      <c r="E221" s="149">
        <f t="shared" si="3"/>
        <v>0.6089530874046074</v>
      </c>
      <c r="F221" s="149">
        <f>IF(SUM('Escalated Cost'!E225:BQ225)&gt;0,SUMIF('Escalated Cost'!E225:BQ225,"&gt;0",'Escalated Cost'!E225:BQ225)/COUNTIF('Escalated Cost'!E225:BQ225,"&gt;0"),0)</f>
        <v>0.6089530874046074</v>
      </c>
      <c r="G221" s="155"/>
      <c r="H221" s="155"/>
      <c r="I221" s="155"/>
      <c r="J221" s="155"/>
      <c r="K221" s="155"/>
      <c r="L221" s="267"/>
      <c r="M221" s="267"/>
      <c r="N221" s="267"/>
      <c r="O221" s="267"/>
      <c r="P221" s="267"/>
      <c r="Q221" s="267"/>
      <c r="R221" s="267"/>
      <c r="S221" s="267"/>
      <c r="T221" s="267"/>
    </row>
    <row r="222" spans="2:20" ht="15" customHeight="1">
      <c r="B222" s="160"/>
      <c r="C222" t="s">
        <v>438</v>
      </c>
      <c r="D222" s="145" t="s">
        <v>259</v>
      </c>
      <c r="E222" s="149">
        <f t="shared" si="3"/>
        <v>0.10648445695280152</v>
      </c>
      <c r="F222" s="149">
        <f>IF(SUM('Escalated Cost'!E226:BQ226)&gt;0,SUMIF('Escalated Cost'!E226:BQ226,"&gt;0",'Escalated Cost'!E226:BQ226)/COUNTIF('Escalated Cost'!E226:BQ226,"&gt;0"),0)</f>
        <v>0.10648445695280152</v>
      </c>
      <c r="G222" s="155"/>
      <c r="H222" s="155"/>
      <c r="I222" s="155"/>
      <c r="J222" s="155"/>
      <c r="K222" s="155"/>
      <c r="L222" s="267"/>
      <c r="M222" s="267"/>
      <c r="N222" s="267"/>
      <c r="O222" s="267"/>
      <c r="P222" s="267"/>
      <c r="Q222" s="267"/>
      <c r="R222" s="267"/>
      <c r="S222" s="267"/>
      <c r="T222" s="267"/>
    </row>
    <row r="223" spans="2:20" ht="15" customHeight="1">
      <c r="B223" s="160"/>
      <c r="C223" t="s">
        <v>439</v>
      </c>
      <c r="D223" s="145" t="s">
        <v>259</v>
      </c>
      <c r="E223" s="149">
        <f t="shared" si="3"/>
        <v>1.7810035107955617</v>
      </c>
      <c r="F223" s="149">
        <f>IF(SUM('Escalated Cost'!E227:BQ227)&gt;0,SUMIF('Escalated Cost'!E227:BQ227,"&gt;0",'Escalated Cost'!E227:BQ227)/COUNTIF('Escalated Cost'!E227:BQ227,"&gt;0"),0)</f>
        <v>1.7810035107955617</v>
      </c>
      <c r="G223" s="155"/>
      <c r="H223" s="155"/>
      <c r="I223" s="155"/>
      <c r="J223" s="155"/>
      <c r="K223" s="155"/>
      <c r="L223" s="267"/>
      <c r="M223" s="267"/>
      <c r="N223" s="267"/>
      <c r="O223" s="267"/>
      <c r="P223" s="267"/>
      <c r="Q223" s="267"/>
      <c r="R223" s="267"/>
      <c r="S223" s="267"/>
      <c r="T223" s="267"/>
    </row>
    <row r="224" spans="2:20" ht="15" customHeight="1">
      <c r="B224" s="160"/>
      <c r="C224" t="s">
        <v>676</v>
      </c>
      <c r="D224" s="145" t="s">
        <v>259</v>
      </c>
      <c r="E224" s="149">
        <f t="shared" si="3"/>
        <v>1.3927851563905989</v>
      </c>
      <c r="F224" s="149">
        <f>IF(SUM('Escalated Cost'!E228:BQ228)&gt;0,SUMIF('Escalated Cost'!E228:BQ228,"&gt;0",'Escalated Cost'!E228:BQ228)/COUNTIF('Escalated Cost'!E228:BQ228,"&gt;0"),0)</f>
        <v>1.3927851563905989</v>
      </c>
      <c r="G224" s="155"/>
      <c r="H224" s="155"/>
      <c r="I224" s="155"/>
      <c r="J224" s="155"/>
      <c r="K224" s="155"/>
      <c r="L224" s="267"/>
      <c r="M224" s="267"/>
      <c r="N224" s="267"/>
      <c r="O224" s="267"/>
      <c r="P224" s="267"/>
      <c r="Q224" s="267"/>
      <c r="R224" s="267"/>
      <c r="S224" s="267"/>
      <c r="T224" s="267"/>
    </row>
    <row r="225" spans="2:20" ht="15" customHeight="1">
      <c r="B225" s="152" t="s">
        <v>272</v>
      </c>
      <c r="C225" s="252" t="s">
        <v>441</v>
      </c>
      <c r="D225" s="145"/>
      <c r="E225" s="149">
        <f t="shared" si="3"/>
        <v>0</v>
      </c>
      <c r="F225" s="149">
        <f>IF(SUM('Escalated Cost'!E229:BQ229)&gt;0,SUMIF('Escalated Cost'!E229:BQ229,"&gt;0",'Escalated Cost'!E229:BQ229)/COUNTIF('Escalated Cost'!E229:BQ229,"&gt;0"),0)</f>
        <v>0</v>
      </c>
      <c r="G225" s="155"/>
      <c r="H225" s="155"/>
      <c r="I225" s="155"/>
      <c r="J225" s="155"/>
      <c r="K225" s="155"/>
      <c r="L225" s="267"/>
      <c r="M225" s="267"/>
      <c r="N225" s="267"/>
      <c r="O225" s="267"/>
      <c r="P225" s="267"/>
      <c r="Q225" s="267"/>
      <c r="R225" s="267"/>
      <c r="S225" s="267"/>
      <c r="T225" s="267"/>
    </row>
    <row r="226" spans="2:20" ht="15" customHeight="1">
      <c r="B226" s="160"/>
      <c r="C226" t="s">
        <v>335</v>
      </c>
      <c r="D226" s="145" t="s">
        <v>259</v>
      </c>
      <c r="E226" s="149">
        <f t="shared" si="3"/>
        <v>0.22284562502249583</v>
      </c>
      <c r="F226" s="149">
        <f>IF(SUM('Escalated Cost'!E230:BQ230)&gt;0,SUMIF('Escalated Cost'!E230:BQ230,"&gt;0",'Escalated Cost'!E230:BQ230)/COUNTIF('Escalated Cost'!E230:BQ230,"&gt;0"),0)</f>
        <v>0.22284562502249583</v>
      </c>
      <c r="H226" s="155"/>
      <c r="I226" s="155"/>
      <c r="J226" s="155"/>
      <c r="K226" s="155"/>
      <c r="L226" s="267"/>
      <c r="M226" s="267"/>
      <c r="N226" s="267"/>
      <c r="O226" s="267"/>
      <c r="P226" s="267"/>
      <c r="Q226" s="267"/>
      <c r="R226" s="267"/>
      <c r="S226" s="267"/>
      <c r="T226" s="267"/>
    </row>
    <row r="227" spans="2:20" ht="15" customHeight="1">
      <c r="B227" s="160"/>
      <c r="C227" t="s">
        <v>336</v>
      </c>
      <c r="D227" s="145" t="s">
        <v>259</v>
      </c>
      <c r="E227" s="149">
        <f t="shared" si="3"/>
        <v>0.16713421876687184</v>
      </c>
      <c r="F227" s="149">
        <f>IF(SUM('Escalated Cost'!E231:BQ231)&gt;0,SUMIF('Escalated Cost'!E231:BQ231,"&gt;0",'Escalated Cost'!E231:BQ231)/COUNTIF('Escalated Cost'!E231:BQ231,"&gt;0"),0)</f>
        <v>0.16713421876687184</v>
      </c>
      <c r="H227" s="155"/>
      <c r="I227" s="155"/>
      <c r="J227" s="155"/>
      <c r="K227" s="155"/>
      <c r="L227" s="267"/>
      <c r="M227" s="267"/>
      <c r="N227" s="267"/>
      <c r="O227" s="267"/>
      <c r="P227" s="267"/>
      <c r="Q227" s="267"/>
      <c r="R227" s="267"/>
      <c r="S227" s="267"/>
      <c r="T227" s="267"/>
    </row>
    <row r="228" spans="2:20" ht="15" customHeight="1">
      <c r="B228" s="160"/>
      <c r="C228" t="s">
        <v>337</v>
      </c>
      <c r="D228" s="145" t="s">
        <v>259</v>
      </c>
      <c r="E228" s="149">
        <f t="shared" si="3"/>
        <v>0.05571140625562396</v>
      </c>
      <c r="F228" s="149">
        <f>IF(SUM('Escalated Cost'!E232:BQ232)&gt;0,SUMIF('Escalated Cost'!E232:BQ232,"&gt;0",'Escalated Cost'!E232:BQ232)/COUNTIF('Escalated Cost'!E232:BQ232,"&gt;0"),0)</f>
        <v>0.05571140625562396</v>
      </c>
      <c r="H228" s="155"/>
      <c r="I228" s="155"/>
      <c r="J228" s="155"/>
      <c r="K228" s="155"/>
      <c r="L228" s="267"/>
      <c r="M228" s="267"/>
      <c r="N228" s="267"/>
      <c r="O228" s="267"/>
      <c r="P228" s="267"/>
      <c r="Q228" s="267"/>
      <c r="R228" s="267"/>
      <c r="S228" s="267"/>
      <c r="T228" s="267"/>
    </row>
    <row r="229" spans="2:20" ht="15" customHeight="1">
      <c r="B229" s="160"/>
      <c r="C229" t="s">
        <v>338</v>
      </c>
      <c r="D229" s="145" t="s">
        <v>259</v>
      </c>
      <c r="E229" s="149">
        <f t="shared" si="3"/>
        <v>0.05571140625562396</v>
      </c>
      <c r="F229" s="149">
        <f>IF(SUM('Escalated Cost'!E233:BQ233)&gt;0,SUMIF('Escalated Cost'!E233:BQ233,"&gt;0",'Escalated Cost'!E233:BQ233)/COUNTIF('Escalated Cost'!E233:BQ233,"&gt;0"),0)</f>
        <v>0.05571140625562396</v>
      </c>
      <c r="H229" s="155"/>
      <c r="I229" s="155"/>
      <c r="J229" s="155"/>
      <c r="K229" s="155"/>
      <c r="L229" s="267"/>
      <c r="M229" s="267"/>
      <c r="N229" s="267"/>
      <c r="O229" s="267"/>
      <c r="P229" s="267"/>
      <c r="Q229" s="267"/>
      <c r="R229" s="267"/>
      <c r="S229" s="267"/>
      <c r="T229" s="267"/>
    </row>
    <row r="230" spans="2:20" ht="15" customHeight="1">
      <c r="B230" s="160"/>
      <c r="C230" t="s">
        <v>339</v>
      </c>
      <c r="D230" s="145" t="s">
        <v>259</v>
      </c>
      <c r="E230" s="149">
        <f t="shared" si="3"/>
        <v>0.03342684375337437</v>
      </c>
      <c r="F230" s="149">
        <f>IF(SUM('Escalated Cost'!E234:BQ234)&gt;0,SUMIF('Escalated Cost'!E234:BQ234,"&gt;0",'Escalated Cost'!E234:BQ234)/COUNTIF('Escalated Cost'!E234:BQ234,"&gt;0"),0)</f>
        <v>0.03342684375337437</v>
      </c>
      <c r="H230" s="155"/>
      <c r="I230" s="155"/>
      <c r="J230" s="155"/>
      <c r="K230" s="155"/>
      <c r="L230" s="267"/>
      <c r="M230" s="267"/>
      <c r="N230" s="267"/>
      <c r="O230" s="267"/>
      <c r="P230" s="267"/>
      <c r="Q230" s="267"/>
      <c r="R230" s="267"/>
      <c r="S230" s="267"/>
      <c r="T230" s="267"/>
    </row>
    <row r="231" spans="2:20" ht="15" customHeight="1">
      <c r="B231" s="152" t="s">
        <v>289</v>
      </c>
      <c r="C231" s="252" t="s">
        <v>442</v>
      </c>
      <c r="D231" s="145" t="s">
        <v>259</v>
      </c>
      <c r="E231" s="149">
        <f t="shared" si="3"/>
        <v>6.685368750674874</v>
      </c>
      <c r="F231" s="149">
        <f>IF(SUM('Escalated Cost'!E235:BQ235)&gt;0,SUMIF('Escalated Cost'!E235:BQ235,"&gt;0",'Escalated Cost'!E235:BQ235)/COUNTIF('Escalated Cost'!E235:BQ235,"&gt;0"),0)</f>
        <v>6.685368750674874</v>
      </c>
      <c r="H231" s="155"/>
      <c r="I231" s="155"/>
      <c r="J231" s="155"/>
      <c r="K231" s="155"/>
      <c r="L231" s="267"/>
      <c r="M231" s="267"/>
      <c r="N231" s="267"/>
      <c r="O231" s="267"/>
      <c r="P231" s="267"/>
      <c r="Q231" s="267"/>
      <c r="R231" s="267"/>
      <c r="S231" s="267"/>
      <c r="T231" s="267"/>
    </row>
    <row r="232" spans="2:20" ht="15" customHeight="1">
      <c r="B232" s="152" t="s">
        <v>443</v>
      </c>
      <c r="C232" s="252" t="s">
        <v>444</v>
      </c>
      <c r="D232" s="145" t="s">
        <v>259</v>
      </c>
      <c r="E232" s="149">
        <f t="shared" si="3"/>
        <v>3.342684375337437</v>
      </c>
      <c r="F232" s="149">
        <f>IF(SUM('Escalated Cost'!E236:BQ236)&gt;0,SUMIF('Escalated Cost'!E236:BQ236,"&gt;0",'Escalated Cost'!E236:BQ236)/COUNTIF('Escalated Cost'!E236:BQ236,"&gt;0"),0)</f>
        <v>3.342684375337437</v>
      </c>
      <c r="G232" s="288"/>
      <c r="H232" s="155"/>
      <c r="I232" s="155"/>
      <c r="J232" s="155"/>
      <c r="K232" s="155"/>
      <c r="L232" s="267"/>
      <c r="M232" s="267"/>
      <c r="N232" s="267"/>
      <c r="O232" s="267"/>
      <c r="P232" s="267"/>
      <c r="Q232" s="267"/>
      <c r="R232" s="267"/>
      <c r="S232" s="267"/>
      <c r="T232" s="267"/>
    </row>
    <row r="233" spans="2:20" ht="15" customHeight="1">
      <c r="B233" s="152" t="s">
        <v>291</v>
      </c>
      <c r="C233" s="252" t="s">
        <v>445</v>
      </c>
      <c r="D233" s="145" t="s">
        <v>259</v>
      </c>
      <c r="E233" s="149">
        <f t="shared" si="3"/>
        <v>17.827650001799665</v>
      </c>
      <c r="F233" s="149">
        <f>IF(SUM('Escalated Cost'!E237:BQ237)&gt;0,SUMIF('Escalated Cost'!E237:BQ237,"&gt;0",'Escalated Cost'!E237:BQ237)/COUNTIF('Escalated Cost'!E237:BQ237,"&gt;0"),0)</f>
        <v>17.827650001799665</v>
      </c>
      <c r="G233" s="288"/>
      <c r="H233" s="155"/>
      <c r="I233" s="155"/>
      <c r="J233" s="155"/>
      <c r="K233" s="155"/>
      <c r="L233" s="267"/>
      <c r="M233" s="267"/>
      <c r="N233" s="267"/>
      <c r="O233" s="267"/>
      <c r="P233" s="267"/>
      <c r="Q233" s="267"/>
      <c r="R233" s="267"/>
      <c r="S233" s="267"/>
      <c r="T233" s="267"/>
    </row>
    <row r="234" spans="2:20" ht="15" customHeight="1">
      <c r="B234" s="152" t="s">
        <v>409</v>
      </c>
      <c r="C234" s="252" t="s">
        <v>434</v>
      </c>
      <c r="D234" s="152"/>
      <c r="E234" s="149">
        <f t="shared" si="3"/>
        <v>0</v>
      </c>
      <c r="F234" s="149">
        <f>IF(SUM('Escalated Cost'!E238:BQ238)&gt;0,SUMIF('Escalated Cost'!E238:BQ238,"&gt;0",'Escalated Cost'!E238:BQ238)/COUNTIF('Escalated Cost'!E238:BQ238,"&gt;0"),0)</f>
        <v>0</v>
      </c>
      <c r="G234" s="288"/>
      <c r="H234" s="155"/>
      <c r="I234" s="155"/>
      <c r="J234" s="155"/>
      <c r="K234" s="155"/>
      <c r="L234" s="267"/>
      <c r="M234" s="267"/>
      <c r="N234" s="267"/>
      <c r="O234" s="267"/>
      <c r="P234" s="267"/>
      <c r="Q234" s="267"/>
      <c r="R234" s="267"/>
      <c r="S234" s="267"/>
      <c r="T234" s="267"/>
    </row>
    <row r="235" spans="3:20" ht="15" customHeight="1">
      <c r="C235" t="s">
        <v>446</v>
      </c>
      <c r="D235" s="145" t="s">
        <v>259</v>
      </c>
      <c r="E235" s="149">
        <f t="shared" si="3"/>
        <v>0.27855703127811976</v>
      </c>
      <c r="F235" s="149">
        <f>IF(SUM('Escalated Cost'!E239:BQ239)&gt;0,SUMIF('Escalated Cost'!E239:BQ239,"&gt;0",'Escalated Cost'!E239:BQ239)/COUNTIF('Escalated Cost'!E239:BQ239,"&gt;0"),0)</f>
        <v>0.27855703127811976</v>
      </c>
      <c r="G235" s="288"/>
      <c r="H235" s="155"/>
      <c r="I235" s="155"/>
      <c r="J235" s="155"/>
      <c r="K235" s="155"/>
      <c r="L235" s="267"/>
      <c r="M235" s="267"/>
      <c r="N235" s="267"/>
      <c r="O235" s="267"/>
      <c r="P235" s="267"/>
      <c r="Q235" s="267"/>
      <c r="R235" s="267"/>
      <c r="S235" s="267"/>
      <c r="T235" s="267"/>
    </row>
    <row r="236" spans="2:20" ht="15" customHeight="1">
      <c r="B236" s="160"/>
      <c r="C236" t="s">
        <v>296</v>
      </c>
      <c r="D236" s="145" t="s">
        <v>259</v>
      </c>
      <c r="E236" s="149">
        <f t="shared" si="3"/>
        <v>0.7353905625742362</v>
      </c>
      <c r="F236" s="149">
        <f>IF(SUM('Escalated Cost'!E240:BQ240)&gt;0,SUMIF('Escalated Cost'!E240:BQ240,"&gt;0",'Escalated Cost'!E240:BQ240)/COUNTIF('Escalated Cost'!E240:BQ240,"&gt;0"),0)</f>
        <v>0.7353905625742362</v>
      </c>
      <c r="G236" s="288"/>
      <c r="H236" s="155"/>
      <c r="I236" s="155"/>
      <c r="J236" s="155"/>
      <c r="K236" s="155"/>
      <c r="L236" s="267"/>
      <c r="M236" s="267"/>
      <c r="N236" s="267"/>
      <c r="O236" s="267"/>
      <c r="P236" s="267"/>
      <c r="Q236" s="267"/>
      <c r="R236" s="267"/>
      <c r="S236" s="267"/>
      <c r="T236" s="267"/>
    </row>
    <row r="237" spans="2:20" ht="15" customHeight="1">
      <c r="B237" s="160"/>
      <c r="C237" t="s">
        <v>447</v>
      </c>
      <c r="D237" s="145" t="s">
        <v>259</v>
      </c>
      <c r="E237" s="149">
        <f t="shared" si="3"/>
        <v>2.228456250224958</v>
      </c>
      <c r="F237" s="149">
        <f>IF(SUM('Escalated Cost'!E241:BQ241)&gt;0,SUMIF('Escalated Cost'!E241:BQ241,"&gt;0",'Escalated Cost'!E241:BQ241)/COUNTIF('Escalated Cost'!E241:BQ241,"&gt;0"),0)</f>
        <v>2.228456250224958</v>
      </c>
      <c r="G237" s="288"/>
      <c r="H237" s="155"/>
      <c r="I237" s="155"/>
      <c r="J237" s="155"/>
      <c r="K237" s="155"/>
      <c r="L237" s="267"/>
      <c r="M237" s="267"/>
      <c r="N237" s="267"/>
      <c r="O237" s="267"/>
      <c r="P237" s="267"/>
      <c r="Q237" s="267"/>
      <c r="R237" s="267"/>
      <c r="S237" s="267"/>
      <c r="T237" s="267"/>
    </row>
    <row r="238" spans="3:4" ht="15.75">
      <c r="C238" s="154"/>
      <c r="D238" s="150"/>
    </row>
  </sheetData>
  <sheetProtection selectLockedCells="1" selectUnlockedCells="1"/>
  <mergeCells count="6">
    <mergeCell ref="I143:I153"/>
    <mergeCell ref="J143:J153"/>
    <mergeCell ref="K143:K153"/>
    <mergeCell ref="I154:I168"/>
    <mergeCell ref="J154:J168"/>
    <mergeCell ref="K154:K16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J283"/>
  <sheetViews>
    <sheetView tabSelected="1" zoomScale="80" zoomScaleNormal="80" zoomScalePageLayoutView="0" workbookViewId="0" topLeftCell="A1">
      <pane xSplit="5" ySplit="7" topLeftCell="AY260" activePane="bottomRight" state="frozen"/>
      <selection pane="topLeft" activeCell="F11" sqref="F11"/>
      <selection pane="topRight" activeCell="F11" sqref="F11"/>
      <selection pane="bottomLeft" activeCell="F11" sqref="F11"/>
      <selection pane="bottomRight" activeCell="G270" sqref="G270"/>
    </sheetView>
  </sheetViews>
  <sheetFormatPr defaultColWidth="10.421875" defaultRowHeight="12.75" outlineLevelRow="3"/>
  <cols>
    <col min="1" max="1" width="5.00390625" style="298" customWidth="1"/>
    <col min="2" max="2" width="9.00390625" style="299" customWidth="1"/>
    <col min="3" max="3" width="49.57421875" style="300" customWidth="1"/>
    <col min="4" max="4" width="14.140625" style="213" customWidth="1"/>
    <col min="5" max="5" width="13.57421875" style="301" customWidth="1"/>
    <col min="6" max="6" width="13.8515625" style="298" customWidth="1"/>
    <col min="7" max="7" width="17.421875" style="298" customWidth="1"/>
    <col min="8" max="8" width="12.7109375" style="298" customWidth="1"/>
    <col min="9" max="9" width="13.57421875" style="298" customWidth="1"/>
    <col min="10" max="10" width="12.8515625" style="298" bestFit="1" customWidth="1"/>
    <col min="11" max="11" width="17.28125" style="298" customWidth="1"/>
    <col min="12" max="12" width="15.00390625" style="298" customWidth="1"/>
    <col min="13" max="13" width="17.57421875" style="298" customWidth="1"/>
    <col min="14" max="14" width="15.00390625" style="298" customWidth="1"/>
    <col min="15" max="15" width="18.421875" style="298" customWidth="1"/>
    <col min="16" max="20" width="15.00390625" style="298" customWidth="1"/>
    <col min="21" max="21" width="19.7109375" style="298" customWidth="1"/>
    <col min="22" max="22" width="15.00390625" style="298" customWidth="1"/>
    <col min="23" max="23" width="18.421875" style="298" customWidth="1"/>
    <col min="24" max="24" width="14.140625" style="298" customWidth="1"/>
    <col min="25" max="25" width="18.421875" style="302" customWidth="1"/>
    <col min="26" max="26" width="15.57421875" style="298" customWidth="1"/>
    <col min="27" max="27" width="17.57421875" style="298" customWidth="1"/>
    <col min="28" max="28" width="15.57421875" style="298" customWidth="1"/>
    <col min="29" max="29" width="17.421875" style="298" customWidth="1"/>
    <col min="30" max="30" width="14.140625" style="298" customWidth="1"/>
    <col min="31" max="31" width="16.00390625" style="298" customWidth="1"/>
    <col min="32" max="32" width="15.28125" style="298" customWidth="1"/>
    <col min="33" max="33" width="15.7109375" style="298" customWidth="1"/>
    <col min="34" max="34" width="16.00390625" style="298" customWidth="1"/>
    <col min="35" max="39" width="14.57421875" style="298" customWidth="1"/>
    <col min="40" max="45" width="14.57421875" style="303" customWidth="1"/>
    <col min="46" max="46" width="16.8515625" style="298" customWidth="1"/>
    <col min="47" max="47" width="15.28125" style="298" customWidth="1"/>
    <col min="48" max="48" width="16.28125" style="298" customWidth="1"/>
    <col min="49" max="49" width="15.7109375" style="298" customWidth="1"/>
    <col min="50" max="50" width="17.421875" style="298" customWidth="1"/>
    <col min="51" max="51" width="16.28125" style="298" customWidth="1"/>
    <col min="52" max="52" width="18.140625" style="298" customWidth="1"/>
    <col min="53" max="53" width="18.7109375" style="298" customWidth="1"/>
    <col min="54" max="54" width="16.8515625" style="298" customWidth="1"/>
    <col min="55" max="55" width="16.00390625" style="298" customWidth="1"/>
    <col min="56" max="56" width="13.00390625" style="298" customWidth="1"/>
    <col min="57" max="57" width="17.421875" style="298" customWidth="1"/>
    <col min="58" max="62" width="10.421875" style="298" customWidth="1"/>
    <col min="63" max="16384" width="10.421875" style="298" customWidth="1"/>
  </cols>
  <sheetData>
    <row r="1" spans="1:62" s="231" customFormat="1" ht="18">
      <c r="A1" s="231" t="str">
        <f>Name_Company</f>
        <v>CERC</v>
      </c>
      <c r="B1" s="293"/>
      <c r="C1" s="294"/>
      <c r="D1" s="295"/>
      <c r="E1" s="296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</row>
    <row r="2" spans="1:62" s="231" customFormat="1" ht="18">
      <c r="A2" s="231" t="str">
        <f>Name_Project</f>
        <v>Capital Cost Benchmarking</v>
      </c>
      <c r="B2" s="293"/>
      <c r="C2" s="294"/>
      <c r="D2" s="295"/>
      <c r="E2" s="296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F2" s="297"/>
      <c r="BG2" s="297"/>
      <c r="BH2" s="297"/>
      <c r="BI2" s="297"/>
      <c r="BJ2" s="297"/>
    </row>
    <row r="3" ht="15"/>
    <row r="4" ht="15"/>
    <row r="5" spans="1:57" s="309" customFormat="1" ht="33.75" customHeight="1">
      <c r="A5" s="304"/>
      <c r="B5" s="104"/>
      <c r="C5" s="305" t="s">
        <v>501</v>
      </c>
      <c r="D5" s="306"/>
      <c r="E5" s="307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</row>
    <row r="6" spans="1:57" s="316" customFormat="1" ht="21.75" customHeight="1">
      <c r="A6" s="310"/>
      <c r="B6" s="311"/>
      <c r="C6" s="312"/>
      <c r="D6" s="313"/>
      <c r="E6" s="314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</row>
    <row r="7" spans="2:57" ht="27.75" customHeight="1">
      <c r="B7" s="317" t="s">
        <v>502</v>
      </c>
      <c r="C7" s="318" t="s">
        <v>58</v>
      </c>
      <c r="D7" s="317" t="s">
        <v>45</v>
      </c>
      <c r="E7" s="317" t="s">
        <v>503</v>
      </c>
      <c r="F7" s="573" t="s">
        <v>504</v>
      </c>
      <c r="G7" s="573"/>
      <c r="H7" s="574" t="s">
        <v>505</v>
      </c>
      <c r="I7" s="575"/>
      <c r="J7" s="573" t="s">
        <v>506</v>
      </c>
      <c r="K7" s="573"/>
      <c r="L7" s="573" t="s">
        <v>507</v>
      </c>
      <c r="M7" s="573"/>
      <c r="N7" s="573" t="s">
        <v>508</v>
      </c>
      <c r="O7" s="573"/>
      <c r="P7" s="573" t="s">
        <v>509</v>
      </c>
      <c r="Q7" s="573"/>
      <c r="R7" s="573" t="s">
        <v>510</v>
      </c>
      <c r="S7" s="573"/>
      <c r="T7" s="573" t="s">
        <v>511</v>
      </c>
      <c r="U7" s="573"/>
      <c r="V7" s="573" t="s">
        <v>512</v>
      </c>
      <c r="W7" s="573"/>
      <c r="X7" s="573" t="s">
        <v>513</v>
      </c>
      <c r="Y7" s="573"/>
      <c r="Z7" s="573" t="s">
        <v>514</v>
      </c>
      <c r="AA7" s="573"/>
      <c r="AB7" s="573" t="s">
        <v>515</v>
      </c>
      <c r="AC7" s="573"/>
      <c r="AD7" s="573" t="s">
        <v>516</v>
      </c>
      <c r="AE7" s="573"/>
      <c r="AF7" s="573" t="s">
        <v>517</v>
      </c>
      <c r="AG7" s="573"/>
      <c r="AH7" s="573" t="s">
        <v>518</v>
      </c>
      <c r="AI7" s="573"/>
      <c r="AJ7" s="573" t="s">
        <v>519</v>
      </c>
      <c r="AK7" s="573"/>
      <c r="AL7" s="573" t="s">
        <v>520</v>
      </c>
      <c r="AM7" s="573"/>
      <c r="AN7" s="573" t="s">
        <v>521</v>
      </c>
      <c r="AO7" s="573"/>
      <c r="AP7" s="573" t="s">
        <v>522</v>
      </c>
      <c r="AQ7" s="573"/>
      <c r="AR7" s="573" t="s">
        <v>523</v>
      </c>
      <c r="AS7" s="573"/>
      <c r="AT7" s="573" t="s">
        <v>524</v>
      </c>
      <c r="AU7" s="573"/>
      <c r="AV7" s="573" t="s">
        <v>105</v>
      </c>
      <c r="AW7" s="573"/>
      <c r="AX7" s="573" t="s">
        <v>107</v>
      </c>
      <c r="AY7" s="573"/>
      <c r="AZ7" s="576" t="s">
        <v>525</v>
      </c>
      <c r="BA7" s="576"/>
      <c r="BB7" s="576" t="s">
        <v>111</v>
      </c>
      <c r="BC7" s="576"/>
      <c r="BD7" s="576" t="s">
        <v>113</v>
      </c>
      <c r="BE7" s="576"/>
    </row>
    <row r="8" spans="2:57" s="319" customFormat="1" ht="15">
      <c r="B8" s="320">
        <v>1</v>
      </c>
      <c r="C8" s="321" t="s">
        <v>526</v>
      </c>
      <c r="D8" s="322"/>
      <c r="E8" s="322"/>
      <c r="F8" s="322" t="s">
        <v>527</v>
      </c>
      <c r="G8" s="322" t="s">
        <v>528</v>
      </c>
      <c r="H8" s="322" t="s">
        <v>527</v>
      </c>
      <c r="I8" s="322" t="s">
        <v>528</v>
      </c>
      <c r="J8" s="322" t="s">
        <v>527</v>
      </c>
      <c r="K8" s="322" t="s">
        <v>528</v>
      </c>
      <c r="L8" s="322" t="s">
        <v>527</v>
      </c>
      <c r="M8" s="322" t="s">
        <v>528</v>
      </c>
      <c r="N8" s="322" t="s">
        <v>527</v>
      </c>
      <c r="O8" s="322" t="s">
        <v>528</v>
      </c>
      <c r="P8" s="322" t="s">
        <v>527</v>
      </c>
      <c r="Q8" s="322" t="s">
        <v>528</v>
      </c>
      <c r="R8" s="322" t="s">
        <v>527</v>
      </c>
      <c r="S8" s="322" t="s">
        <v>528</v>
      </c>
      <c r="T8" s="322" t="s">
        <v>527</v>
      </c>
      <c r="U8" s="322" t="s">
        <v>528</v>
      </c>
      <c r="V8" s="322" t="s">
        <v>527</v>
      </c>
      <c r="W8" s="322" t="s">
        <v>528</v>
      </c>
      <c r="X8" s="322" t="s">
        <v>527</v>
      </c>
      <c r="Y8" s="322" t="s">
        <v>528</v>
      </c>
      <c r="Z8" s="322" t="s">
        <v>527</v>
      </c>
      <c r="AA8" s="322" t="s">
        <v>528</v>
      </c>
      <c r="AB8" s="322" t="s">
        <v>527</v>
      </c>
      <c r="AC8" s="322" t="s">
        <v>528</v>
      </c>
      <c r="AD8" s="322" t="s">
        <v>527</v>
      </c>
      <c r="AE8" s="322" t="s">
        <v>528</v>
      </c>
      <c r="AF8" s="322" t="s">
        <v>527</v>
      </c>
      <c r="AG8" s="322" t="s">
        <v>528</v>
      </c>
      <c r="AH8" s="322" t="s">
        <v>527</v>
      </c>
      <c r="AI8" s="322" t="s">
        <v>528</v>
      </c>
      <c r="AJ8" s="322" t="s">
        <v>527</v>
      </c>
      <c r="AK8" s="322" t="s">
        <v>528</v>
      </c>
      <c r="AL8" s="322" t="s">
        <v>527</v>
      </c>
      <c r="AM8" s="322" t="s">
        <v>528</v>
      </c>
      <c r="AN8" s="322" t="s">
        <v>527</v>
      </c>
      <c r="AO8" s="322" t="s">
        <v>528</v>
      </c>
      <c r="AP8" s="322" t="s">
        <v>527</v>
      </c>
      <c r="AQ8" s="322" t="s">
        <v>528</v>
      </c>
      <c r="AR8" s="322"/>
      <c r="AS8" s="322"/>
      <c r="AT8" s="322" t="s">
        <v>527</v>
      </c>
      <c r="AU8" s="322" t="s">
        <v>528</v>
      </c>
      <c r="AV8" s="322" t="s">
        <v>527</v>
      </c>
      <c r="AW8" s="322" t="s">
        <v>528</v>
      </c>
      <c r="AX8" s="322" t="s">
        <v>527</v>
      </c>
      <c r="AY8" s="322" t="s">
        <v>528</v>
      </c>
      <c r="AZ8" s="322" t="s">
        <v>527</v>
      </c>
      <c r="BA8" s="322" t="s">
        <v>528</v>
      </c>
      <c r="BB8" s="322" t="s">
        <v>527</v>
      </c>
      <c r="BC8" s="322" t="s">
        <v>528</v>
      </c>
      <c r="BD8" s="322" t="s">
        <v>527</v>
      </c>
      <c r="BE8" s="322" t="s">
        <v>528</v>
      </c>
    </row>
    <row r="9" spans="2:57" s="319" customFormat="1" ht="28.5" outlineLevel="1">
      <c r="B9" s="323" t="s">
        <v>529</v>
      </c>
      <c r="C9" s="324" t="s">
        <v>398</v>
      </c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5"/>
      <c r="AN9" s="325"/>
      <c r="AO9" s="325"/>
      <c r="AP9" s="325"/>
      <c r="AQ9" s="325"/>
      <c r="AR9" s="325"/>
      <c r="AS9" s="325"/>
      <c r="AT9" s="325"/>
      <c r="AU9" s="325"/>
      <c r="AV9" s="325"/>
      <c r="AW9" s="325"/>
      <c r="AX9" s="325"/>
      <c r="AY9" s="325"/>
      <c r="AZ9" s="325"/>
      <c r="BA9" s="325"/>
      <c r="BB9" s="325"/>
      <c r="BC9" s="325"/>
      <c r="BD9" s="325"/>
      <c r="BE9" s="325"/>
    </row>
    <row r="10" spans="2:57" s="319" customFormat="1" ht="15" outlineLevel="2">
      <c r="B10" s="326" t="s">
        <v>257</v>
      </c>
      <c r="C10" s="327" t="s">
        <v>399</v>
      </c>
      <c r="D10" s="328" t="s">
        <v>530</v>
      </c>
      <c r="E10" s="329">
        <f>'Average Rates'!E177</f>
        <v>2.228456250224958</v>
      </c>
      <c r="F10" s="330">
        <v>1</v>
      </c>
      <c r="G10" s="331">
        <f>F10*$E10</f>
        <v>2.228456250224958</v>
      </c>
      <c r="H10" s="330">
        <v>1</v>
      </c>
      <c r="I10" s="330">
        <f>H10*$E10</f>
        <v>2.228456250224958</v>
      </c>
      <c r="J10" s="330">
        <v>1</v>
      </c>
      <c r="K10" s="330">
        <f>J10*$E10</f>
        <v>2.228456250224958</v>
      </c>
      <c r="L10" s="330">
        <v>1</v>
      </c>
      <c r="M10" s="330">
        <f>L10*$E10</f>
        <v>2.228456250224958</v>
      </c>
      <c r="N10" s="330">
        <v>1</v>
      </c>
      <c r="O10" s="330">
        <f>N10*$E10</f>
        <v>2.228456250224958</v>
      </c>
      <c r="P10" s="330">
        <v>1</v>
      </c>
      <c r="Q10" s="330">
        <f>P10*$E10</f>
        <v>2.228456250224958</v>
      </c>
      <c r="R10" s="330">
        <v>1</v>
      </c>
      <c r="S10" s="330">
        <f>R10*$E10</f>
        <v>2.228456250224958</v>
      </c>
      <c r="T10" s="330">
        <v>1</v>
      </c>
      <c r="U10" s="330">
        <f>T10*$E10</f>
        <v>2.228456250224958</v>
      </c>
      <c r="V10" s="330">
        <v>1</v>
      </c>
      <c r="W10" s="330">
        <f>V10*$E10</f>
        <v>2.228456250224958</v>
      </c>
      <c r="X10" s="330">
        <v>1</v>
      </c>
      <c r="Y10" s="330">
        <f>X10*$E10</f>
        <v>2.228456250224958</v>
      </c>
      <c r="Z10" s="330">
        <v>1</v>
      </c>
      <c r="AA10" s="330">
        <f>Z10*$E10</f>
        <v>2.228456250224958</v>
      </c>
      <c r="AB10" s="330">
        <v>1</v>
      </c>
      <c r="AC10" s="330">
        <f>AB10*$E10</f>
        <v>2.228456250224958</v>
      </c>
      <c r="AD10" s="330">
        <v>1</v>
      </c>
      <c r="AE10" s="330">
        <f>AD10*$E10</f>
        <v>2.228456250224958</v>
      </c>
      <c r="AF10" s="330">
        <v>1</v>
      </c>
      <c r="AG10" s="330">
        <f>AF10*$E10</f>
        <v>2.228456250224958</v>
      </c>
      <c r="AH10" s="330">
        <v>1</v>
      </c>
      <c r="AI10" s="330">
        <f>AH10*$E10</f>
        <v>2.228456250224958</v>
      </c>
      <c r="AJ10" s="332">
        <v>1</v>
      </c>
      <c r="AK10" s="332">
        <f>AJ10*$E10</f>
        <v>2.228456250224958</v>
      </c>
      <c r="AL10" s="332">
        <v>1</v>
      </c>
      <c r="AM10" s="332">
        <f>AL10*$E10</f>
        <v>2.228456250224958</v>
      </c>
      <c r="AN10" s="332">
        <v>1</v>
      </c>
      <c r="AO10" s="332">
        <f>AN10*$E10</f>
        <v>2.228456250224958</v>
      </c>
      <c r="AP10" s="332">
        <v>1</v>
      </c>
      <c r="AQ10" s="332">
        <f aca="true" t="shared" si="0" ref="AQ10:AQ20">AP10*$E10</f>
        <v>2.228456250224958</v>
      </c>
      <c r="AR10" s="332">
        <v>1</v>
      </c>
      <c r="AS10" s="332">
        <f>AR10*$E10</f>
        <v>2.228456250224958</v>
      </c>
      <c r="AT10" s="330">
        <v>0</v>
      </c>
      <c r="AU10" s="330">
        <f aca="true" t="shared" si="1" ref="AU10:AU20">AT10*$E10</f>
        <v>0</v>
      </c>
      <c r="AV10" s="330">
        <v>0</v>
      </c>
      <c r="AW10" s="330">
        <f aca="true" t="shared" si="2" ref="AW10:AW20">AV10*$E10</f>
        <v>0</v>
      </c>
      <c r="AX10" s="330">
        <v>0</v>
      </c>
      <c r="AY10" s="330">
        <f aca="true" t="shared" si="3" ref="AY10:AY20">AX10*$E10</f>
        <v>0</v>
      </c>
      <c r="AZ10" s="330">
        <v>0</v>
      </c>
      <c r="BA10" s="330">
        <f aca="true" t="shared" si="4" ref="BA10:BA20">AZ10*$E10</f>
        <v>0</v>
      </c>
      <c r="BB10" s="332">
        <v>0</v>
      </c>
      <c r="BC10" s="332">
        <f>BB10*$E10</f>
        <v>0</v>
      </c>
      <c r="BD10" s="332">
        <v>0</v>
      </c>
      <c r="BE10" s="332">
        <f aca="true" t="shared" si="5" ref="BE10:BE20">BD10*$E10</f>
        <v>0</v>
      </c>
    </row>
    <row r="11" spans="2:57" s="319" customFormat="1" ht="38.25" outlineLevel="2">
      <c r="B11" s="326" t="s">
        <v>260</v>
      </c>
      <c r="C11" s="327" t="s">
        <v>531</v>
      </c>
      <c r="D11" s="328" t="s">
        <v>530</v>
      </c>
      <c r="E11" s="329">
        <f>'Average Rates'!E178</f>
        <v>70.4433921327972</v>
      </c>
      <c r="F11" s="330">
        <v>1</v>
      </c>
      <c r="G11" s="331">
        <f>F11*$E11</f>
        <v>70.4433921327972</v>
      </c>
      <c r="H11" s="330">
        <v>1</v>
      </c>
      <c r="I11" s="330">
        <f>H11*$E11</f>
        <v>70.4433921327972</v>
      </c>
      <c r="J11" s="330">
        <v>1</v>
      </c>
      <c r="K11" s="330">
        <f aca="true" t="shared" si="6" ref="K11:K20">J11*$E11</f>
        <v>70.4433921327972</v>
      </c>
      <c r="L11" s="330">
        <v>1</v>
      </c>
      <c r="M11" s="330">
        <f aca="true" t="shared" si="7" ref="M11:M20">L11*$E11</f>
        <v>70.4433921327972</v>
      </c>
      <c r="N11" s="330">
        <v>1</v>
      </c>
      <c r="O11" s="330">
        <f aca="true" t="shared" si="8" ref="O11:O20">N11*$E11</f>
        <v>70.4433921327972</v>
      </c>
      <c r="P11" s="330">
        <v>1</v>
      </c>
      <c r="Q11" s="330">
        <f aca="true" t="shared" si="9" ref="Q11:Q20">P11*$E11</f>
        <v>70.4433921327972</v>
      </c>
      <c r="R11" s="330">
        <v>1</v>
      </c>
      <c r="S11" s="330">
        <f aca="true" t="shared" si="10" ref="S11:S20">R11*$E11</f>
        <v>70.4433921327972</v>
      </c>
      <c r="T11" s="330">
        <v>1</v>
      </c>
      <c r="U11" s="330">
        <f aca="true" t="shared" si="11" ref="U11:U20">T11*$E11</f>
        <v>70.4433921327972</v>
      </c>
      <c r="V11" s="330">
        <v>1</v>
      </c>
      <c r="W11" s="330">
        <f aca="true" t="shared" si="12" ref="W11:W20">V11*$E11</f>
        <v>70.4433921327972</v>
      </c>
      <c r="X11" s="330">
        <v>1</v>
      </c>
      <c r="Y11" s="330">
        <f aca="true" t="shared" si="13" ref="Y11:Y20">X11*$E11</f>
        <v>70.4433921327972</v>
      </c>
      <c r="Z11" s="330">
        <v>1</v>
      </c>
      <c r="AA11" s="330">
        <f aca="true" t="shared" si="14" ref="AA11:AA20">Z11*$E11</f>
        <v>70.4433921327972</v>
      </c>
      <c r="AB11" s="330">
        <v>1</v>
      </c>
      <c r="AC11" s="330">
        <f aca="true" t="shared" si="15" ref="AC11:AC20">AB11*$E11</f>
        <v>70.4433921327972</v>
      </c>
      <c r="AD11" s="330">
        <v>1</v>
      </c>
      <c r="AE11" s="330">
        <f aca="true" t="shared" si="16" ref="AE11:AE20">AD11*$E11</f>
        <v>70.4433921327972</v>
      </c>
      <c r="AF11" s="330">
        <v>1</v>
      </c>
      <c r="AG11" s="330">
        <f aca="true" t="shared" si="17" ref="AG11:AG20">AF11*$E11</f>
        <v>70.4433921327972</v>
      </c>
      <c r="AH11" s="330">
        <v>1</v>
      </c>
      <c r="AI11" s="330">
        <f aca="true" t="shared" si="18" ref="AI11:AI20">AH11*$E11</f>
        <v>70.4433921327972</v>
      </c>
      <c r="AJ11" s="332">
        <v>1</v>
      </c>
      <c r="AK11" s="332">
        <f aca="true" t="shared" si="19" ref="AK11:AK20">AJ11*$E11</f>
        <v>70.4433921327972</v>
      </c>
      <c r="AL11" s="332">
        <v>1</v>
      </c>
      <c r="AM11" s="332">
        <f aca="true" t="shared" si="20" ref="AM11:AM20">AL11*$E11</f>
        <v>70.4433921327972</v>
      </c>
      <c r="AN11" s="332">
        <v>1</v>
      </c>
      <c r="AO11" s="332">
        <f aca="true" t="shared" si="21" ref="AO11:AO20">AN11*$E11</f>
        <v>70.4433921327972</v>
      </c>
      <c r="AP11" s="332">
        <v>1</v>
      </c>
      <c r="AQ11" s="332">
        <f t="shared" si="0"/>
        <v>70.4433921327972</v>
      </c>
      <c r="AR11" s="332">
        <v>1</v>
      </c>
      <c r="AS11" s="332">
        <f aca="true" t="shared" si="22" ref="AS11:AS20">AR11*$E11</f>
        <v>70.4433921327972</v>
      </c>
      <c r="AT11" s="330">
        <v>0</v>
      </c>
      <c r="AU11" s="330">
        <f t="shared" si="1"/>
        <v>0</v>
      </c>
      <c r="AV11" s="330">
        <v>0</v>
      </c>
      <c r="AW11" s="330">
        <f t="shared" si="2"/>
        <v>0</v>
      </c>
      <c r="AX11" s="330">
        <v>0</v>
      </c>
      <c r="AY11" s="330">
        <f t="shared" si="3"/>
        <v>0</v>
      </c>
      <c r="AZ11" s="330">
        <v>0</v>
      </c>
      <c r="BA11" s="330">
        <f t="shared" si="4"/>
        <v>0</v>
      </c>
      <c r="BB11" s="332">
        <v>0</v>
      </c>
      <c r="BC11" s="332">
        <f aca="true" t="shared" si="23" ref="BC11:BC20">BB11*$E11</f>
        <v>0</v>
      </c>
      <c r="BD11" s="332">
        <v>0</v>
      </c>
      <c r="BE11" s="332">
        <f t="shared" si="5"/>
        <v>0</v>
      </c>
    </row>
    <row r="12" spans="2:57" s="319" customFormat="1" ht="15" outlineLevel="2">
      <c r="B12" s="326" t="s">
        <v>262</v>
      </c>
      <c r="C12" s="327" t="s">
        <v>401</v>
      </c>
      <c r="D12" s="328" t="s">
        <v>532</v>
      </c>
      <c r="E12" s="333">
        <f>'Average Rates'!E179</f>
        <v>0.0005592088114314508</v>
      </c>
      <c r="F12" s="334">
        <v>130600</v>
      </c>
      <c r="G12" s="331">
        <f>E12*F12</f>
        <v>73.03267077294748</v>
      </c>
      <c r="H12" s="334">
        <v>130600</v>
      </c>
      <c r="I12" s="330">
        <f>E12*H12</f>
        <v>73.03267077294748</v>
      </c>
      <c r="J12" s="334">
        <v>109000</v>
      </c>
      <c r="K12" s="330">
        <f t="shared" si="6"/>
        <v>60.95376044602814</v>
      </c>
      <c r="L12" s="334">
        <v>125200</v>
      </c>
      <c r="M12" s="330">
        <f t="shared" si="7"/>
        <v>70.01294319121764</v>
      </c>
      <c r="N12" s="330">
        <v>103600</v>
      </c>
      <c r="O12" s="330">
        <f t="shared" si="8"/>
        <v>57.93403286429831</v>
      </c>
      <c r="P12" s="334">
        <v>103600</v>
      </c>
      <c r="Q12" s="330">
        <f t="shared" si="9"/>
        <v>57.93403286429831</v>
      </c>
      <c r="R12" s="334">
        <v>153000</v>
      </c>
      <c r="S12" s="330">
        <f t="shared" si="10"/>
        <v>85.55894814901198</v>
      </c>
      <c r="T12" s="334">
        <v>176400</v>
      </c>
      <c r="U12" s="330">
        <f t="shared" si="11"/>
        <v>98.64443433650793</v>
      </c>
      <c r="V12" s="334">
        <v>238800</v>
      </c>
      <c r="W12" s="330">
        <f t="shared" si="12"/>
        <v>133.53906416983045</v>
      </c>
      <c r="X12" s="334">
        <v>173800</v>
      </c>
      <c r="Y12" s="330">
        <f t="shared" si="13"/>
        <v>97.19049142678615</v>
      </c>
      <c r="Z12" s="334">
        <v>125200</v>
      </c>
      <c r="AA12" s="330">
        <f t="shared" si="14"/>
        <v>70.01294319121764</v>
      </c>
      <c r="AB12" s="334">
        <v>114400</v>
      </c>
      <c r="AC12" s="330">
        <f t="shared" si="15"/>
        <v>63.97348802775797</v>
      </c>
      <c r="AD12" s="334">
        <v>114400</v>
      </c>
      <c r="AE12" s="330">
        <f t="shared" si="16"/>
        <v>63.97348802775797</v>
      </c>
      <c r="AF12" s="334">
        <v>173800</v>
      </c>
      <c r="AG12" s="330">
        <f t="shared" si="17"/>
        <v>97.19049142678615</v>
      </c>
      <c r="AH12" s="334">
        <v>130600</v>
      </c>
      <c r="AI12" s="330">
        <f t="shared" si="18"/>
        <v>73.03267077294748</v>
      </c>
      <c r="AJ12" s="334">
        <v>103600</v>
      </c>
      <c r="AK12" s="332">
        <f t="shared" si="19"/>
        <v>57.93403286429831</v>
      </c>
      <c r="AL12" s="334">
        <v>114200</v>
      </c>
      <c r="AM12" s="332">
        <f t="shared" si="20"/>
        <v>63.861646265471684</v>
      </c>
      <c r="AN12" s="334">
        <v>238800</v>
      </c>
      <c r="AO12" s="332">
        <f t="shared" si="21"/>
        <v>133.53906416983045</v>
      </c>
      <c r="AP12" s="332">
        <v>100980</v>
      </c>
      <c r="AQ12" s="332">
        <f t="shared" si="0"/>
        <v>56.4689057783479</v>
      </c>
      <c r="AR12" s="332">
        <v>100980</v>
      </c>
      <c r="AS12" s="332">
        <f t="shared" si="22"/>
        <v>56.4689057783479</v>
      </c>
      <c r="AT12" s="334">
        <v>0</v>
      </c>
      <c r="AU12" s="330">
        <f t="shared" si="1"/>
        <v>0</v>
      </c>
      <c r="AV12" s="334">
        <v>0</v>
      </c>
      <c r="AW12" s="330">
        <f t="shared" si="2"/>
        <v>0</v>
      </c>
      <c r="AX12" s="334">
        <v>0</v>
      </c>
      <c r="AY12" s="330">
        <f t="shared" si="3"/>
        <v>0</v>
      </c>
      <c r="AZ12" s="335">
        <v>0</v>
      </c>
      <c r="BA12" s="330">
        <f t="shared" si="4"/>
        <v>0</v>
      </c>
      <c r="BB12" s="334">
        <v>0</v>
      </c>
      <c r="BC12" s="332">
        <f t="shared" si="23"/>
        <v>0</v>
      </c>
      <c r="BD12" s="334">
        <v>0</v>
      </c>
      <c r="BE12" s="332">
        <f t="shared" si="5"/>
        <v>0</v>
      </c>
    </row>
    <row r="13" spans="2:57" s="319" customFormat="1" ht="15" outlineLevel="2">
      <c r="B13" s="326" t="s">
        <v>270</v>
      </c>
      <c r="C13" s="327" t="s">
        <v>402</v>
      </c>
      <c r="D13" s="328" t="s">
        <v>533</v>
      </c>
      <c r="E13" s="333">
        <f>'Average Rates'!E180</f>
        <v>0.02029380453795487</v>
      </c>
      <c r="F13" s="330">
        <v>2900</v>
      </c>
      <c r="G13" s="331">
        <f>F13*$E13</f>
        <v>58.852033160069126</v>
      </c>
      <c r="H13" s="330">
        <v>2900</v>
      </c>
      <c r="I13" s="330">
        <f>H13*$E13</f>
        <v>58.852033160069126</v>
      </c>
      <c r="J13" s="330">
        <v>2900</v>
      </c>
      <c r="K13" s="330">
        <f t="shared" si="6"/>
        <v>58.852033160069126</v>
      </c>
      <c r="L13" s="330">
        <v>2900</v>
      </c>
      <c r="M13" s="330">
        <f t="shared" si="7"/>
        <v>58.852033160069126</v>
      </c>
      <c r="N13" s="330">
        <v>1700</v>
      </c>
      <c r="O13" s="330">
        <f t="shared" si="8"/>
        <v>34.49946771452328</v>
      </c>
      <c r="P13" s="330">
        <v>1700</v>
      </c>
      <c r="Q13" s="330">
        <f t="shared" si="9"/>
        <v>34.49946771452328</v>
      </c>
      <c r="R13" s="330">
        <v>3360</v>
      </c>
      <c r="S13" s="330">
        <f t="shared" si="10"/>
        <v>68.18718324752837</v>
      </c>
      <c r="T13" s="330">
        <v>3500</v>
      </c>
      <c r="U13" s="330">
        <f t="shared" si="11"/>
        <v>71.02831588284205</v>
      </c>
      <c r="V13" s="330">
        <v>3750</v>
      </c>
      <c r="W13" s="330">
        <f t="shared" si="12"/>
        <v>76.10176701733076</v>
      </c>
      <c r="X13" s="330">
        <v>3360</v>
      </c>
      <c r="Y13" s="330">
        <f t="shared" si="13"/>
        <v>68.18718324752837</v>
      </c>
      <c r="Z13" s="330">
        <v>1700</v>
      </c>
      <c r="AA13" s="330">
        <f t="shared" si="14"/>
        <v>34.49946771452328</v>
      </c>
      <c r="AB13" s="330">
        <v>1700</v>
      </c>
      <c r="AC13" s="330">
        <f t="shared" si="15"/>
        <v>34.49946771452328</v>
      </c>
      <c r="AD13" s="330">
        <v>1700</v>
      </c>
      <c r="AE13" s="330">
        <f t="shared" si="16"/>
        <v>34.49946771452328</v>
      </c>
      <c r="AF13" s="330">
        <v>3360</v>
      </c>
      <c r="AG13" s="330">
        <f t="shared" si="17"/>
        <v>68.18718324752837</v>
      </c>
      <c r="AH13" s="330">
        <v>2900</v>
      </c>
      <c r="AI13" s="330">
        <f t="shared" si="18"/>
        <v>58.852033160069126</v>
      </c>
      <c r="AJ13" s="332">
        <v>1700</v>
      </c>
      <c r="AK13" s="332">
        <f t="shared" si="19"/>
        <v>34.49946771452328</v>
      </c>
      <c r="AL13" s="332">
        <v>1700</v>
      </c>
      <c r="AM13" s="332">
        <f t="shared" si="20"/>
        <v>34.49946771452328</v>
      </c>
      <c r="AN13" s="332">
        <v>6000</v>
      </c>
      <c r="AO13" s="332">
        <f t="shared" si="21"/>
        <v>121.76282722772922</v>
      </c>
      <c r="AP13" s="332">
        <v>2217.6</v>
      </c>
      <c r="AQ13" s="332">
        <f t="shared" si="0"/>
        <v>45.00354094336872</v>
      </c>
      <c r="AR13" s="332">
        <v>1663.2</v>
      </c>
      <c r="AS13" s="332">
        <f t="shared" si="22"/>
        <v>33.75265570752654</v>
      </c>
      <c r="AT13" s="330">
        <v>30</v>
      </c>
      <c r="AU13" s="330">
        <f t="shared" si="1"/>
        <v>0.6088141361386461</v>
      </c>
      <c r="AV13" s="330">
        <v>30</v>
      </c>
      <c r="AW13" s="330">
        <f t="shared" si="2"/>
        <v>0.6088141361386461</v>
      </c>
      <c r="AX13" s="330">
        <v>20</v>
      </c>
      <c r="AY13" s="330">
        <f t="shared" si="3"/>
        <v>0.4058760907590974</v>
      </c>
      <c r="AZ13" s="330">
        <v>90</v>
      </c>
      <c r="BA13" s="330">
        <f t="shared" si="4"/>
        <v>1.8264424084159383</v>
      </c>
      <c r="BB13" s="332">
        <v>0</v>
      </c>
      <c r="BC13" s="332">
        <f t="shared" si="23"/>
        <v>0</v>
      </c>
      <c r="BD13" s="332">
        <v>30</v>
      </c>
      <c r="BE13" s="332">
        <f t="shared" si="5"/>
        <v>0.6088141361386461</v>
      </c>
    </row>
    <row r="14" spans="2:57" s="319" customFormat="1" ht="25.5" outlineLevel="2">
      <c r="B14" s="326" t="s">
        <v>264</v>
      </c>
      <c r="C14" s="327" t="s">
        <v>403</v>
      </c>
      <c r="D14" s="328" t="s">
        <v>533</v>
      </c>
      <c r="E14" s="526">
        <f>'Average Rates'!E181</f>
        <v>0.015697867149757596</v>
      </c>
      <c r="F14" s="330">
        <v>2120</v>
      </c>
      <c r="G14" s="336">
        <f>F14*$E14</f>
        <v>33.279478357486106</v>
      </c>
      <c r="H14" s="330">
        <v>2120</v>
      </c>
      <c r="I14" s="337">
        <f>H14*$E14</f>
        <v>33.279478357486106</v>
      </c>
      <c r="J14" s="330">
        <v>2120</v>
      </c>
      <c r="K14" s="330">
        <f t="shared" si="6"/>
        <v>33.279478357486106</v>
      </c>
      <c r="L14" s="330">
        <v>2120</v>
      </c>
      <c r="M14" s="330">
        <f t="shared" si="7"/>
        <v>33.279478357486106</v>
      </c>
      <c r="N14" s="330">
        <v>2000</v>
      </c>
      <c r="O14" s="330">
        <f t="shared" si="8"/>
        <v>31.39573429951519</v>
      </c>
      <c r="P14" s="330">
        <v>2000</v>
      </c>
      <c r="Q14" s="330">
        <f t="shared" si="9"/>
        <v>31.39573429951519</v>
      </c>
      <c r="R14" s="330">
        <v>2520</v>
      </c>
      <c r="S14" s="330">
        <f t="shared" si="10"/>
        <v>39.55862521738914</v>
      </c>
      <c r="T14" s="330">
        <v>2720</v>
      </c>
      <c r="U14" s="330">
        <f t="shared" si="11"/>
        <v>42.69819864734066</v>
      </c>
      <c r="V14" s="330">
        <v>4487.449</v>
      </c>
      <c r="W14" s="330">
        <f t="shared" si="12"/>
        <v>70.44337824331257</v>
      </c>
      <c r="X14" s="330">
        <v>2520</v>
      </c>
      <c r="Y14" s="330">
        <f t="shared" si="13"/>
        <v>39.55862521738914</v>
      </c>
      <c r="Z14" s="330">
        <v>2000</v>
      </c>
      <c r="AA14" s="330">
        <f t="shared" si="14"/>
        <v>31.39573429951519</v>
      </c>
      <c r="AB14" s="330">
        <v>2000</v>
      </c>
      <c r="AC14" s="330">
        <f t="shared" si="15"/>
        <v>31.39573429951519</v>
      </c>
      <c r="AD14" s="330">
        <v>2000</v>
      </c>
      <c r="AE14" s="330">
        <f t="shared" si="16"/>
        <v>31.39573429951519</v>
      </c>
      <c r="AF14" s="330">
        <v>2520</v>
      </c>
      <c r="AG14" s="330">
        <f t="shared" si="17"/>
        <v>39.55862521738914</v>
      </c>
      <c r="AH14" s="330">
        <v>2120</v>
      </c>
      <c r="AI14" s="330">
        <f t="shared" si="18"/>
        <v>33.279478357486106</v>
      </c>
      <c r="AJ14" s="332">
        <v>2000</v>
      </c>
      <c r="AK14" s="332">
        <f t="shared" si="19"/>
        <v>31.39573429951519</v>
      </c>
      <c r="AL14" s="332">
        <v>2000</v>
      </c>
      <c r="AM14" s="332">
        <f t="shared" si="20"/>
        <v>31.39573429951519</v>
      </c>
      <c r="AN14" s="332">
        <v>7000</v>
      </c>
      <c r="AO14" s="332">
        <f t="shared" si="21"/>
        <v>109.88507004830318</v>
      </c>
      <c r="AP14" s="332">
        <v>1663.2</v>
      </c>
      <c r="AQ14" s="332">
        <f t="shared" si="0"/>
        <v>26.108692643476836</v>
      </c>
      <c r="AR14" s="332">
        <v>1247.4</v>
      </c>
      <c r="AS14" s="332">
        <f t="shared" si="22"/>
        <v>19.581519482607625</v>
      </c>
      <c r="AT14" s="330">
        <v>30</v>
      </c>
      <c r="AU14" s="330">
        <f t="shared" si="1"/>
        <v>0.4709360144927279</v>
      </c>
      <c r="AV14" s="330">
        <v>30</v>
      </c>
      <c r="AW14" s="330">
        <f t="shared" si="2"/>
        <v>0.4709360144927279</v>
      </c>
      <c r="AX14" s="330">
        <v>20</v>
      </c>
      <c r="AY14" s="330">
        <f t="shared" si="3"/>
        <v>0.31395734299515193</v>
      </c>
      <c r="AZ14" s="330">
        <v>90</v>
      </c>
      <c r="BA14" s="330">
        <f t="shared" si="4"/>
        <v>1.4128080434781836</v>
      </c>
      <c r="BB14" s="332">
        <v>0</v>
      </c>
      <c r="BC14" s="332">
        <f t="shared" si="23"/>
        <v>0</v>
      </c>
      <c r="BD14" s="332">
        <v>30</v>
      </c>
      <c r="BE14" s="332">
        <f t="shared" si="5"/>
        <v>0.4709360144927279</v>
      </c>
    </row>
    <row r="15" spans="2:57" s="319" customFormat="1" ht="15" outlineLevel="2">
      <c r="B15" s="326" t="s">
        <v>270</v>
      </c>
      <c r="C15" s="327" t="s">
        <v>404</v>
      </c>
      <c r="D15" s="328" t="s">
        <v>533</v>
      </c>
      <c r="E15" s="333">
        <f>'Average Rates'!E182</f>
        <v>0.0008022442500809849</v>
      </c>
      <c r="F15" s="330">
        <v>2052</v>
      </c>
      <c r="G15" s="331">
        <f>E15*F15</f>
        <v>1.646205201166181</v>
      </c>
      <c r="H15" s="330">
        <v>2052</v>
      </c>
      <c r="I15" s="337">
        <f aca="true" t="shared" si="24" ref="I15:I20">H15*$E15</f>
        <v>1.646205201166181</v>
      </c>
      <c r="J15" s="330">
        <v>2052</v>
      </c>
      <c r="K15" s="330">
        <f t="shared" si="6"/>
        <v>1.646205201166181</v>
      </c>
      <c r="L15" s="330">
        <v>1944</v>
      </c>
      <c r="M15" s="330">
        <f t="shared" si="7"/>
        <v>1.5595628221574347</v>
      </c>
      <c r="N15" s="330">
        <v>1836</v>
      </c>
      <c r="O15" s="330">
        <f t="shared" si="8"/>
        <v>1.4729204431486884</v>
      </c>
      <c r="P15" s="330">
        <v>1836</v>
      </c>
      <c r="Q15" s="330">
        <f t="shared" si="9"/>
        <v>1.4729204431486884</v>
      </c>
      <c r="R15" s="330">
        <v>2164</v>
      </c>
      <c r="S15" s="330">
        <f t="shared" si="10"/>
        <v>1.7360565571752513</v>
      </c>
      <c r="T15" s="330">
        <v>2632</v>
      </c>
      <c r="U15" s="330">
        <f t="shared" si="11"/>
        <v>2.111506866213152</v>
      </c>
      <c r="V15" s="330">
        <v>2944</v>
      </c>
      <c r="W15" s="330">
        <f t="shared" si="12"/>
        <v>2.3618070722384195</v>
      </c>
      <c r="X15" s="330">
        <v>2268</v>
      </c>
      <c r="Y15" s="330">
        <f t="shared" si="13"/>
        <v>1.8194899591836737</v>
      </c>
      <c r="Z15" s="330">
        <v>1944</v>
      </c>
      <c r="AA15" s="330">
        <f t="shared" si="14"/>
        <v>1.5595628221574347</v>
      </c>
      <c r="AB15" s="330">
        <v>1890</v>
      </c>
      <c r="AC15" s="330">
        <f t="shared" si="15"/>
        <v>1.5162416326530614</v>
      </c>
      <c r="AD15" s="330">
        <v>1890</v>
      </c>
      <c r="AE15" s="330">
        <f t="shared" si="16"/>
        <v>1.5162416326530614</v>
      </c>
      <c r="AF15" s="330">
        <v>2268</v>
      </c>
      <c r="AG15" s="330">
        <f t="shared" si="17"/>
        <v>1.8194899591836737</v>
      </c>
      <c r="AH15" s="330">
        <v>2052</v>
      </c>
      <c r="AI15" s="330">
        <f t="shared" si="18"/>
        <v>1.646205201166181</v>
      </c>
      <c r="AJ15" s="332">
        <v>1836</v>
      </c>
      <c r="AK15" s="332">
        <f t="shared" si="19"/>
        <v>1.4729204431486884</v>
      </c>
      <c r="AL15" s="332">
        <v>1890</v>
      </c>
      <c r="AM15" s="332">
        <f t="shared" si="20"/>
        <v>1.5162416326530614</v>
      </c>
      <c r="AN15" s="332">
        <v>2496</v>
      </c>
      <c r="AO15" s="332">
        <f t="shared" si="21"/>
        <v>2.0024016482021385</v>
      </c>
      <c r="AP15" s="332">
        <v>1428.24</v>
      </c>
      <c r="AQ15" s="332">
        <f t="shared" si="0"/>
        <v>1.145797327735666</v>
      </c>
      <c r="AR15" s="332">
        <v>1428</v>
      </c>
      <c r="AS15" s="332">
        <f t="shared" si="22"/>
        <v>1.1456047891156464</v>
      </c>
      <c r="AT15" s="330">
        <v>0</v>
      </c>
      <c r="AU15" s="330">
        <f t="shared" si="1"/>
        <v>0</v>
      </c>
      <c r="AV15" s="330">
        <v>0</v>
      </c>
      <c r="AW15" s="330">
        <f t="shared" si="2"/>
        <v>0</v>
      </c>
      <c r="AX15" s="330">
        <v>0</v>
      </c>
      <c r="AY15" s="330">
        <f t="shared" si="3"/>
        <v>0</v>
      </c>
      <c r="AZ15" s="330">
        <v>0</v>
      </c>
      <c r="BA15" s="330">
        <f t="shared" si="4"/>
        <v>0</v>
      </c>
      <c r="BB15" s="332">
        <v>0</v>
      </c>
      <c r="BC15" s="332">
        <f t="shared" si="23"/>
        <v>0</v>
      </c>
      <c r="BD15" s="332">
        <v>0</v>
      </c>
      <c r="BE15" s="332">
        <f t="shared" si="5"/>
        <v>0</v>
      </c>
    </row>
    <row r="16" spans="2:57" s="319" customFormat="1" ht="15" outlineLevel="2">
      <c r="B16" s="326" t="s">
        <v>272</v>
      </c>
      <c r="C16" s="327" t="s">
        <v>405</v>
      </c>
      <c r="D16" s="328" t="s">
        <v>534</v>
      </c>
      <c r="E16" s="526">
        <f>'Average Rates'!E183</f>
        <v>56.35471370623776</v>
      </c>
      <c r="F16" s="330">
        <v>1</v>
      </c>
      <c r="G16" s="336">
        <f>F16*$E16</f>
        <v>56.35471370623776</v>
      </c>
      <c r="H16" s="330">
        <v>1</v>
      </c>
      <c r="I16" s="337">
        <f t="shared" si="24"/>
        <v>56.35471370623776</v>
      </c>
      <c r="J16" s="330">
        <v>1</v>
      </c>
      <c r="K16" s="330">
        <f t="shared" si="6"/>
        <v>56.35471370623776</v>
      </c>
      <c r="L16" s="330">
        <v>1</v>
      </c>
      <c r="M16" s="330">
        <f t="shared" si="7"/>
        <v>56.35471370623776</v>
      </c>
      <c r="N16" s="337">
        <v>1</v>
      </c>
      <c r="O16" s="330">
        <f t="shared" si="8"/>
        <v>56.35471370623776</v>
      </c>
      <c r="P16" s="330">
        <v>1</v>
      </c>
      <c r="Q16" s="330">
        <f t="shared" si="9"/>
        <v>56.35471370623776</v>
      </c>
      <c r="R16" s="330">
        <v>1</v>
      </c>
      <c r="S16" s="330">
        <f t="shared" si="10"/>
        <v>56.35471370623776</v>
      </c>
      <c r="T16" s="330">
        <v>1</v>
      </c>
      <c r="U16" s="330">
        <f t="shared" si="11"/>
        <v>56.35471370623776</v>
      </c>
      <c r="V16" s="330">
        <v>1</v>
      </c>
      <c r="W16" s="330">
        <f t="shared" si="12"/>
        <v>56.35471370623776</v>
      </c>
      <c r="X16" s="330">
        <v>1</v>
      </c>
      <c r="Y16" s="330">
        <f t="shared" si="13"/>
        <v>56.35471370623776</v>
      </c>
      <c r="Z16" s="330">
        <v>1</v>
      </c>
      <c r="AA16" s="330">
        <f t="shared" si="14"/>
        <v>56.35471370623776</v>
      </c>
      <c r="AB16" s="330">
        <v>1</v>
      </c>
      <c r="AC16" s="330">
        <f t="shared" si="15"/>
        <v>56.35471370623776</v>
      </c>
      <c r="AD16" s="330">
        <v>1</v>
      </c>
      <c r="AE16" s="330">
        <f t="shared" si="16"/>
        <v>56.35471370623776</v>
      </c>
      <c r="AF16" s="330">
        <v>1</v>
      </c>
      <c r="AG16" s="330">
        <f t="shared" si="17"/>
        <v>56.35471370623776</v>
      </c>
      <c r="AH16" s="330">
        <v>1</v>
      </c>
      <c r="AI16" s="330">
        <f t="shared" si="18"/>
        <v>56.35471370623776</v>
      </c>
      <c r="AJ16" s="332">
        <v>1</v>
      </c>
      <c r="AK16" s="332">
        <f t="shared" si="19"/>
        <v>56.35471370623776</v>
      </c>
      <c r="AL16" s="332">
        <v>1</v>
      </c>
      <c r="AM16" s="332">
        <f t="shared" si="20"/>
        <v>56.35471370623776</v>
      </c>
      <c r="AN16" s="332">
        <v>1</v>
      </c>
      <c r="AO16" s="332">
        <f t="shared" si="21"/>
        <v>56.35471370623776</v>
      </c>
      <c r="AP16" s="332">
        <v>1</v>
      </c>
      <c r="AQ16" s="332">
        <f t="shared" si="0"/>
        <v>56.35471370623776</v>
      </c>
      <c r="AR16" s="332">
        <v>1</v>
      </c>
      <c r="AS16" s="332">
        <f t="shared" si="22"/>
        <v>56.35471370623776</v>
      </c>
      <c r="AT16" s="330">
        <v>0</v>
      </c>
      <c r="AU16" s="330">
        <f t="shared" si="1"/>
        <v>0</v>
      </c>
      <c r="AV16" s="330">
        <v>0</v>
      </c>
      <c r="AW16" s="330">
        <f t="shared" si="2"/>
        <v>0</v>
      </c>
      <c r="AX16" s="330">
        <v>0</v>
      </c>
      <c r="AY16" s="330">
        <f t="shared" si="3"/>
        <v>0</v>
      </c>
      <c r="AZ16" s="330">
        <v>0</v>
      </c>
      <c r="BA16" s="330">
        <f t="shared" si="4"/>
        <v>0</v>
      </c>
      <c r="BB16" s="332">
        <v>0</v>
      </c>
      <c r="BC16" s="332">
        <f t="shared" si="23"/>
        <v>0</v>
      </c>
      <c r="BD16" s="332">
        <v>0</v>
      </c>
      <c r="BE16" s="332">
        <f t="shared" si="5"/>
        <v>0</v>
      </c>
    </row>
    <row r="17" spans="2:57" s="319" customFormat="1" ht="15" outlineLevel="2">
      <c r="B17" s="326" t="s">
        <v>287</v>
      </c>
      <c r="C17" s="327" t="s">
        <v>406</v>
      </c>
      <c r="D17" s="328" t="s">
        <v>534</v>
      </c>
      <c r="E17" s="526">
        <f>'Average Rates'!E184</f>
        <v>100.63341733256743</v>
      </c>
      <c r="F17" s="330">
        <v>1</v>
      </c>
      <c r="G17" s="331">
        <f>F17*$E17</f>
        <v>100.63341733256743</v>
      </c>
      <c r="H17" s="330">
        <v>1</v>
      </c>
      <c r="I17" s="337">
        <f t="shared" si="24"/>
        <v>100.63341733256743</v>
      </c>
      <c r="J17" s="330">
        <v>1</v>
      </c>
      <c r="K17" s="330">
        <f t="shared" si="6"/>
        <v>100.63341733256743</v>
      </c>
      <c r="L17" s="330">
        <v>1</v>
      </c>
      <c r="M17" s="330">
        <f t="shared" si="7"/>
        <v>100.63341733256743</v>
      </c>
      <c r="N17" s="330">
        <v>1</v>
      </c>
      <c r="O17" s="330">
        <f t="shared" si="8"/>
        <v>100.63341733256743</v>
      </c>
      <c r="P17" s="330">
        <v>1</v>
      </c>
      <c r="Q17" s="330">
        <f t="shared" si="9"/>
        <v>100.63341733256743</v>
      </c>
      <c r="R17" s="330">
        <v>1</v>
      </c>
      <c r="S17" s="330">
        <f t="shared" si="10"/>
        <v>100.63341733256743</v>
      </c>
      <c r="T17" s="330">
        <v>1</v>
      </c>
      <c r="U17" s="330">
        <f t="shared" si="11"/>
        <v>100.63341733256743</v>
      </c>
      <c r="V17" s="330">
        <v>1</v>
      </c>
      <c r="W17" s="330">
        <f t="shared" si="12"/>
        <v>100.63341733256743</v>
      </c>
      <c r="X17" s="330">
        <v>1</v>
      </c>
      <c r="Y17" s="330">
        <f t="shared" si="13"/>
        <v>100.63341733256743</v>
      </c>
      <c r="Z17" s="330">
        <v>1</v>
      </c>
      <c r="AA17" s="330">
        <f t="shared" si="14"/>
        <v>100.63341733256743</v>
      </c>
      <c r="AB17" s="330">
        <v>1</v>
      </c>
      <c r="AC17" s="330">
        <f t="shared" si="15"/>
        <v>100.63341733256743</v>
      </c>
      <c r="AD17" s="330">
        <v>1</v>
      </c>
      <c r="AE17" s="330">
        <f t="shared" si="16"/>
        <v>100.63341733256743</v>
      </c>
      <c r="AF17" s="330">
        <v>1</v>
      </c>
      <c r="AG17" s="330">
        <f t="shared" si="17"/>
        <v>100.63341733256743</v>
      </c>
      <c r="AH17" s="330">
        <v>1</v>
      </c>
      <c r="AI17" s="330">
        <f t="shared" si="18"/>
        <v>100.63341733256743</v>
      </c>
      <c r="AJ17" s="332">
        <v>1</v>
      </c>
      <c r="AK17" s="332">
        <f t="shared" si="19"/>
        <v>100.63341733256743</v>
      </c>
      <c r="AL17" s="332">
        <v>1</v>
      </c>
      <c r="AM17" s="332">
        <f t="shared" si="20"/>
        <v>100.63341733256743</v>
      </c>
      <c r="AN17" s="332">
        <v>1</v>
      </c>
      <c r="AO17" s="332">
        <f t="shared" si="21"/>
        <v>100.63341733256743</v>
      </c>
      <c r="AP17" s="332">
        <v>1</v>
      </c>
      <c r="AQ17" s="332">
        <f t="shared" si="0"/>
        <v>100.63341733256743</v>
      </c>
      <c r="AR17" s="332">
        <v>1</v>
      </c>
      <c r="AS17" s="332">
        <f t="shared" si="22"/>
        <v>100.63341733256743</v>
      </c>
      <c r="AT17" s="330">
        <v>0</v>
      </c>
      <c r="AU17" s="330">
        <f t="shared" si="1"/>
        <v>0</v>
      </c>
      <c r="AV17" s="330">
        <v>0</v>
      </c>
      <c r="AW17" s="330">
        <f t="shared" si="2"/>
        <v>0</v>
      </c>
      <c r="AX17" s="330">
        <v>0</v>
      </c>
      <c r="AY17" s="330">
        <f t="shared" si="3"/>
        <v>0</v>
      </c>
      <c r="AZ17" s="330">
        <v>0</v>
      </c>
      <c r="BA17" s="330">
        <f t="shared" si="4"/>
        <v>0</v>
      </c>
      <c r="BB17" s="332">
        <v>0</v>
      </c>
      <c r="BC17" s="332">
        <f t="shared" si="23"/>
        <v>0</v>
      </c>
      <c r="BD17" s="332">
        <v>0</v>
      </c>
      <c r="BE17" s="332">
        <f t="shared" si="5"/>
        <v>0</v>
      </c>
    </row>
    <row r="18" spans="2:57" s="319" customFormat="1" ht="15" outlineLevel="2">
      <c r="B18" s="326" t="s">
        <v>289</v>
      </c>
      <c r="C18" s="327" t="s">
        <v>407</v>
      </c>
      <c r="D18" s="328" t="s">
        <v>530</v>
      </c>
      <c r="E18" s="526">
        <f>'Average Rates'!E185</f>
        <v>90.57007559931068</v>
      </c>
      <c r="F18" s="330">
        <v>0.9</v>
      </c>
      <c r="G18" s="331">
        <f>F18*$E18</f>
        <v>81.51306803937962</v>
      </c>
      <c r="H18" s="330">
        <v>1.05</v>
      </c>
      <c r="I18" s="337">
        <f t="shared" si="24"/>
        <v>95.09857937927622</v>
      </c>
      <c r="J18" s="330">
        <v>1</v>
      </c>
      <c r="K18" s="330">
        <f t="shared" si="6"/>
        <v>90.57007559931068</v>
      </c>
      <c r="L18" s="330">
        <v>1</v>
      </c>
      <c r="M18" s="330">
        <f t="shared" si="7"/>
        <v>90.57007559931068</v>
      </c>
      <c r="N18" s="330">
        <v>0.85</v>
      </c>
      <c r="O18" s="330">
        <f t="shared" si="8"/>
        <v>76.98456425941409</v>
      </c>
      <c r="P18" s="330">
        <v>0.85</v>
      </c>
      <c r="Q18" s="330">
        <f t="shared" si="9"/>
        <v>76.98456425941409</v>
      </c>
      <c r="R18" s="330">
        <v>1.2</v>
      </c>
      <c r="S18" s="330">
        <f t="shared" si="10"/>
        <v>108.68409071917281</v>
      </c>
      <c r="T18" s="330">
        <v>1.25</v>
      </c>
      <c r="U18" s="330">
        <f t="shared" si="11"/>
        <v>113.21259449913836</v>
      </c>
      <c r="V18" s="330">
        <v>1.5</v>
      </c>
      <c r="W18" s="330">
        <f t="shared" si="12"/>
        <v>135.855113398966</v>
      </c>
      <c r="X18" s="330">
        <v>1.2</v>
      </c>
      <c r="Y18" s="330">
        <f t="shared" si="13"/>
        <v>108.68409071917281</v>
      </c>
      <c r="Z18" s="330">
        <v>0.78</v>
      </c>
      <c r="AA18" s="330">
        <f t="shared" si="14"/>
        <v>70.64465896746233</v>
      </c>
      <c r="AB18" s="330">
        <v>0.78</v>
      </c>
      <c r="AC18" s="330">
        <f t="shared" si="15"/>
        <v>70.64465896746233</v>
      </c>
      <c r="AD18" s="330">
        <v>0.85</v>
      </c>
      <c r="AE18" s="330">
        <f t="shared" si="16"/>
        <v>76.98456425941409</v>
      </c>
      <c r="AF18" s="330">
        <v>1.3</v>
      </c>
      <c r="AG18" s="330">
        <f t="shared" si="17"/>
        <v>117.7410982791039</v>
      </c>
      <c r="AH18" s="330">
        <v>1.23</v>
      </c>
      <c r="AI18" s="330">
        <f t="shared" si="18"/>
        <v>111.40119298715214</v>
      </c>
      <c r="AJ18" s="332">
        <v>0.85</v>
      </c>
      <c r="AK18" s="332">
        <f t="shared" si="19"/>
        <v>76.98456425941409</v>
      </c>
      <c r="AL18" s="332">
        <v>0.85</v>
      </c>
      <c r="AM18" s="332">
        <f t="shared" si="20"/>
        <v>76.98456425941409</v>
      </c>
      <c r="AN18" s="332">
        <v>1.5</v>
      </c>
      <c r="AO18" s="332">
        <f t="shared" si="21"/>
        <v>135.855113398966</v>
      </c>
      <c r="AP18" s="332">
        <v>0.6</v>
      </c>
      <c r="AQ18" s="332">
        <f t="shared" si="0"/>
        <v>54.34204535958641</v>
      </c>
      <c r="AR18" s="332">
        <v>0.5</v>
      </c>
      <c r="AS18" s="332">
        <f t="shared" si="22"/>
        <v>45.28503779965534</v>
      </c>
      <c r="AT18" s="330">
        <v>0</v>
      </c>
      <c r="AU18" s="330">
        <f t="shared" si="1"/>
        <v>0</v>
      </c>
      <c r="AV18" s="330">
        <v>0</v>
      </c>
      <c r="AW18" s="330">
        <f t="shared" si="2"/>
        <v>0</v>
      </c>
      <c r="AX18" s="330">
        <v>0</v>
      </c>
      <c r="AY18" s="330">
        <f t="shared" si="3"/>
        <v>0</v>
      </c>
      <c r="AZ18" s="330">
        <v>0</v>
      </c>
      <c r="BA18" s="330">
        <f t="shared" si="4"/>
        <v>0</v>
      </c>
      <c r="BB18" s="332">
        <v>0</v>
      </c>
      <c r="BC18" s="332">
        <f t="shared" si="23"/>
        <v>0</v>
      </c>
      <c r="BD18" s="332">
        <v>0</v>
      </c>
      <c r="BE18" s="332">
        <f t="shared" si="5"/>
        <v>0</v>
      </c>
    </row>
    <row r="19" spans="2:57" s="319" customFormat="1" ht="25.5" outlineLevel="2">
      <c r="B19" s="326" t="s">
        <v>443</v>
      </c>
      <c r="C19" s="327" t="s">
        <v>408</v>
      </c>
      <c r="D19" s="328" t="s">
        <v>530</v>
      </c>
      <c r="E19" s="329">
        <f>'Average Rates'!E186</f>
        <v>5.571140625562395</v>
      </c>
      <c r="F19" s="330">
        <v>1</v>
      </c>
      <c r="G19" s="331">
        <f>F19*$E19</f>
        <v>5.571140625562395</v>
      </c>
      <c r="H19" s="330">
        <v>1</v>
      </c>
      <c r="I19" s="337">
        <f t="shared" si="24"/>
        <v>5.571140625562395</v>
      </c>
      <c r="J19" s="330">
        <v>1</v>
      </c>
      <c r="K19" s="330">
        <f t="shared" si="6"/>
        <v>5.571140625562395</v>
      </c>
      <c r="L19" s="330">
        <v>1</v>
      </c>
      <c r="M19" s="330">
        <f t="shared" si="7"/>
        <v>5.571140625562395</v>
      </c>
      <c r="N19" s="330">
        <v>1</v>
      </c>
      <c r="O19" s="330">
        <f t="shared" si="8"/>
        <v>5.571140625562395</v>
      </c>
      <c r="P19" s="330">
        <v>1</v>
      </c>
      <c r="Q19" s="330">
        <f t="shared" si="9"/>
        <v>5.571140625562395</v>
      </c>
      <c r="R19" s="330">
        <v>1</v>
      </c>
      <c r="S19" s="330">
        <f t="shared" si="10"/>
        <v>5.571140625562395</v>
      </c>
      <c r="T19" s="330">
        <v>1</v>
      </c>
      <c r="U19" s="330">
        <f t="shared" si="11"/>
        <v>5.571140625562395</v>
      </c>
      <c r="V19" s="330">
        <v>1</v>
      </c>
      <c r="W19" s="330">
        <f t="shared" si="12"/>
        <v>5.571140625562395</v>
      </c>
      <c r="X19" s="330">
        <v>1</v>
      </c>
      <c r="Y19" s="330">
        <f t="shared" si="13"/>
        <v>5.571140625562395</v>
      </c>
      <c r="Z19" s="330">
        <v>1</v>
      </c>
      <c r="AA19" s="330">
        <f t="shared" si="14"/>
        <v>5.571140625562395</v>
      </c>
      <c r="AB19" s="330">
        <v>1</v>
      </c>
      <c r="AC19" s="330">
        <f t="shared" si="15"/>
        <v>5.571140625562395</v>
      </c>
      <c r="AD19" s="330">
        <v>1</v>
      </c>
      <c r="AE19" s="330">
        <f t="shared" si="16"/>
        <v>5.571140625562395</v>
      </c>
      <c r="AF19" s="330">
        <v>1</v>
      </c>
      <c r="AG19" s="330">
        <f t="shared" si="17"/>
        <v>5.571140625562395</v>
      </c>
      <c r="AH19" s="330">
        <v>1</v>
      </c>
      <c r="AI19" s="330">
        <f t="shared" si="18"/>
        <v>5.571140625562395</v>
      </c>
      <c r="AJ19" s="332">
        <v>1</v>
      </c>
      <c r="AK19" s="332">
        <f t="shared" si="19"/>
        <v>5.571140625562395</v>
      </c>
      <c r="AL19" s="332">
        <v>1</v>
      </c>
      <c r="AM19" s="332">
        <f t="shared" si="20"/>
        <v>5.571140625562395</v>
      </c>
      <c r="AN19" s="332">
        <v>1</v>
      </c>
      <c r="AO19" s="332">
        <f t="shared" si="21"/>
        <v>5.571140625562395</v>
      </c>
      <c r="AP19" s="332">
        <v>1</v>
      </c>
      <c r="AQ19" s="332">
        <f t="shared" si="0"/>
        <v>5.571140625562395</v>
      </c>
      <c r="AR19" s="332">
        <v>1</v>
      </c>
      <c r="AS19" s="332">
        <f t="shared" si="22"/>
        <v>5.571140625562395</v>
      </c>
      <c r="AT19" s="330">
        <v>0</v>
      </c>
      <c r="AU19" s="330">
        <f t="shared" si="1"/>
        <v>0</v>
      </c>
      <c r="AV19" s="330">
        <v>0</v>
      </c>
      <c r="AW19" s="330">
        <f t="shared" si="2"/>
        <v>0</v>
      </c>
      <c r="AX19" s="330">
        <v>0</v>
      </c>
      <c r="AY19" s="330">
        <f t="shared" si="3"/>
        <v>0</v>
      </c>
      <c r="AZ19" s="330">
        <v>0</v>
      </c>
      <c r="BA19" s="330">
        <f t="shared" si="4"/>
        <v>0</v>
      </c>
      <c r="BB19" s="332">
        <v>0</v>
      </c>
      <c r="BC19" s="332">
        <f t="shared" si="23"/>
        <v>0</v>
      </c>
      <c r="BD19" s="332">
        <v>0</v>
      </c>
      <c r="BE19" s="332">
        <f t="shared" si="5"/>
        <v>0</v>
      </c>
    </row>
    <row r="20" spans="2:57" s="319" customFormat="1" ht="25.5" outlineLevel="2">
      <c r="B20" s="326" t="s">
        <v>291</v>
      </c>
      <c r="C20" s="327" t="s">
        <v>535</v>
      </c>
      <c r="D20" s="328" t="s">
        <v>530</v>
      </c>
      <c r="E20" s="329">
        <f>'Average Rates'!E187</f>
        <v>30.19002519977023</v>
      </c>
      <c r="F20" s="330">
        <v>1</v>
      </c>
      <c r="G20" s="331">
        <f>$E$20*F20</f>
        <v>30.19002519977023</v>
      </c>
      <c r="H20" s="330">
        <v>1</v>
      </c>
      <c r="I20" s="337">
        <f t="shared" si="24"/>
        <v>30.19002519977023</v>
      </c>
      <c r="J20" s="330">
        <v>1</v>
      </c>
      <c r="K20" s="330">
        <f t="shared" si="6"/>
        <v>30.19002519977023</v>
      </c>
      <c r="L20" s="330">
        <v>1</v>
      </c>
      <c r="M20" s="330">
        <f t="shared" si="7"/>
        <v>30.19002519977023</v>
      </c>
      <c r="N20" s="330">
        <v>1</v>
      </c>
      <c r="O20" s="330">
        <f t="shared" si="8"/>
        <v>30.19002519977023</v>
      </c>
      <c r="P20" s="330">
        <v>1</v>
      </c>
      <c r="Q20" s="330">
        <f t="shared" si="9"/>
        <v>30.19002519977023</v>
      </c>
      <c r="R20" s="330">
        <v>1.1</v>
      </c>
      <c r="S20" s="330">
        <f t="shared" si="10"/>
        <v>33.209027719747255</v>
      </c>
      <c r="T20" s="330">
        <v>1.1</v>
      </c>
      <c r="U20" s="330">
        <f t="shared" si="11"/>
        <v>33.209027719747255</v>
      </c>
      <c r="V20" s="330">
        <v>1.1</v>
      </c>
      <c r="W20" s="330">
        <f t="shared" si="12"/>
        <v>33.209027719747255</v>
      </c>
      <c r="X20" s="330">
        <v>1.1</v>
      </c>
      <c r="Y20" s="330">
        <f t="shared" si="13"/>
        <v>33.209027719747255</v>
      </c>
      <c r="Z20" s="330">
        <v>1</v>
      </c>
      <c r="AA20" s="330">
        <f t="shared" si="14"/>
        <v>30.19002519977023</v>
      </c>
      <c r="AB20" s="330">
        <v>1</v>
      </c>
      <c r="AC20" s="330">
        <f t="shared" si="15"/>
        <v>30.19002519977023</v>
      </c>
      <c r="AD20" s="330">
        <v>1</v>
      </c>
      <c r="AE20" s="330">
        <f t="shared" si="16"/>
        <v>30.19002519977023</v>
      </c>
      <c r="AF20" s="330">
        <v>1.1</v>
      </c>
      <c r="AG20" s="330">
        <f t="shared" si="17"/>
        <v>33.209027719747255</v>
      </c>
      <c r="AH20" s="330">
        <v>1</v>
      </c>
      <c r="AI20" s="330">
        <f t="shared" si="18"/>
        <v>30.19002519977023</v>
      </c>
      <c r="AJ20" s="332">
        <v>1</v>
      </c>
      <c r="AK20" s="332">
        <f t="shared" si="19"/>
        <v>30.19002519977023</v>
      </c>
      <c r="AL20" s="332">
        <v>1</v>
      </c>
      <c r="AM20" s="332">
        <f t="shared" si="20"/>
        <v>30.19002519977023</v>
      </c>
      <c r="AN20" s="332">
        <v>1</v>
      </c>
      <c r="AO20" s="332">
        <f t="shared" si="21"/>
        <v>30.19002519977023</v>
      </c>
      <c r="AP20" s="332">
        <v>1</v>
      </c>
      <c r="AQ20" s="332">
        <f t="shared" si="0"/>
        <v>30.19002519977023</v>
      </c>
      <c r="AR20" s="332">
        <v>1</v>
      </c>
      <c r="AS20" s="332">
        <f t="shared" si="22"/>
        <v>30.19002519977023</v>
      </c>
      <c r="AT20" s="330">
        <v>0</v>
      </c>
      <c r="AU20" s="330">
        <f t="shared" si="1"/>
        <v>0</v>
      </c>
      <c r="AV20" s="330">
        <v>0</v>
      </c>
      <c r="AW20" s="330">
        <f t="shared" si="2"/>
        <v>0</v>
      </c>
      <c r="AX20" s="330">
        <v>0</v>
      </c>
      <c r="AY20" s="330">
        <f t="shared" si="3"/>
        <v>0</v>
      </c>
      <c r="AZ20" s="330">
        <v>0</v>
      </c>
      <c r="BA20" s="330">
        <f t="shared" si="4"/>
        <v>0</v>
      </c>
      <c r="BB20" s="332">
        <v>0</v>
      </c>
      <c r="BC20" s="332">
        <f t="shared" si="23"/>
        <v>0</v>
      </c>
      <c r="BD20" s="332">
        <v>0</v>
      </c>
      <c r="BE20" s="332">
        <f t="shared" si="5"/>
        <v>0</v>
      </c>
    </row>
    <row r="21" spans="2:57" s="338" customFormat="1" ht="12.75" outlineLevel="1">
      <c r="B21" s="339"/>
      <c r="C21" s="340" t="s">
        <v>536</v>
      </c>
      <c r="D21" s="341" t="s">
        <v>259</v>
      </c>
      <c r="E21" s="341"/>
      <c r="F21" s="341"/>
      <c r="G21" s="341">
        <f>SUM(G10:G19)</f>
        <v>483.5545755784383</v>
      </c>
      <c r="H21" s="341"/>
      <c r="I21" s="341">
        <f>SUM(I10:I19)</f>
        <v>497.1400869183349</v>
      </c>
      <c r="J21" s="341"/>
      <c r="K21" s="341">
        <f>SUM(K10:K19)</f>
        <v>480.53267281144997</v>
      </c>
      <c r="L21" s="341"/>
      <c r="M21" s="341">
        <f>SUM(M10:M19)</f>
        <v>489.5052131776308</v>
      </c>
      <c r="N21" s="341"/>
      <c r="O21" s="341">
        <f>SUM(O10:O19)</f>
        <v>437.5178396282893</v>
      </c>
      <c r="P21" s="341"/>
      <c r="Q21" s="341">
        <f>SUM(Q10:Q19)</f>
        <v>437.5178396282893</v>
      </c>
      <c r="R21" s="341"/>
      <c r="S21" s="341">
        <f>SUM(S10:S19)</f>
        <v>538.9560239376673</v>
      </c>
      <c r="T21" s="341"/>
      <c r="U21" s="341">
        <f>SUM(U10:U19)</f>
        <v>562.9261702794319</v>
      </c>
      <c r="V21" s="341"/>
      <c r="W21" s="341">
        <f>SUM(W10:W19)</f>
        <v>653.5322499490679</v>
      </c>
      <c r="X21" s="341"/>
      <c r="Y21" s="341">
        <f>SUM(Y10:Y19)</f>
        <v>550.6710006174499</v>
      </c>
      <c r="Z21" s="341"/>
      <c r="AA21" s="341">
        <f>SUM(AA10:AA19)</f>
        <v>443.3434870422657</v>
      </c>
      <c r="AB21" s="341"/>
      <c r="AC21" s="341">
        <f>SUM(AC10:AC19)</f>
        <v>437.2607106893015</v>
      </c>
      <c r="AD21" s="341"/>
      <c r="AE21" s="341">
        <f>SUM(AE10:AE19)</f>
        <v>443.60061598125327</v>
      </c>
      <c r="AF21" s="341"/>
      <c r="AG21" s="341">
        <f>SUM(AG10:AG19)</f>
        <v>559.728008177381</v>
      </c>
      <c r="AH21" s="341"/>
      <c r="AI21" s="341">
        <f>SUM(AI10:AI19)</f>
        <v>513.4427005262108</v>
      </c>
      <c r="AJ21" s="341"/>
      <c r="AK21" s="341">
        <f>SUM(AK10:AK19)</f>
        <v>437.5178396282893</v>
      </c>
      <c r="AL21" s="341"/>
      <c r="AM21" s="341">
        <f>SUM(AM10:AM19)</f>
        <v>443.4887742189671</v>
      </c>
      <c r="AN21" s="341"/>
      <c r="AO21" s="341">
        <f>SUM(AO10:AO19)</f>
        <v>738.2755965404207</v>
      </c>
      <c r="AP21" s="341"/>
      <c r="AQ21" s="341">
        <f>SUM(AQ10:AQ20)</f>
        <v>448.49012729967546</v>
      </c>
      <c r="AR21" s="341"/>
      <c r="AS21" s="341">
        <f>SUM(AS10:AS20)</f>
        <v>421.65486880441307</v>
      </c>
      <c r="AT21" s="341"/>
      <c r="AU21" s="341">
        <f>SUM(AU10:AU19)</f>
        <v>1.079750150631374</v>
      </c>
      <c r="AV21" s="341"/>
      <c r="AW21" s="341">
        <f>SUM(AW10:AW19)</f>
        <v>1.079750150631374</v>
      </c>
      <c r="AX21" s="341"/>
      <c r="AY21" s="341">
        <f>SUM(AY10:AY19)</f>
        <v>0.7198334337542494</v>
      </c>
      <c r="AZ21" s="341"/>
      <c r="BA21" s="341">
        <f>SUM(BA10:BA19)</f>
        <v>3.239250451894122</v>
      </c>
      <c r="BB21" s="341"/>
      <c r="BC21" s="341">
        <f>SUM(BC10:BC19)</f>
        <v>0</v>
      </c>
      <c r="BD21" s="341"/>
      <c r="BE21" s="341">
        <f>SUM(BE10:BE19)</f>
        <v>1.079750150631374</v>
      </c>
    </row>
    <row r="22" spans="2:57" s="319" customFormat="1" ht="13.5" customHeight="1" outlineLevel="1">
      <c r="B22" s="342"/>
      <c r="C22" s="343"/>
      <c r="D22" s="344"/>
      <c r="E22" s="342"/>
      <c r="F22" s="342"/>
      <c r="G22" s="345"/>
      <c r="H22" s="342"/>
      <c r="I22" s="345"/>
      <c r="J22" s="342"/>
      <c r="K22" s="345"/>
      <c r="L22" s="342"/>
      <c r="M22" s="345"/>
      <c r="N22" s="345"/>
      <c r="O22" s="345"/>
      <c r="P22" s="342"/>
      <c r="Q22" s="345"/>
      <c r="R22" s="342"/>
      <c r="S22" s="345"/>
      <c r="T22" s="342"/>
      <c r="U22" s="345"/>
      <c r="V22" s="342"/>
      <c r="W22" s="345"/>
      <c r="X22" s="346"/>
      <c r="Y22" s="347"/>
      <c r="Z22" s="342"/>
      <c r="AA22" s="345"/>
      <c r="AB22" s="342"/>
      <c r="AC22" s="345"/>
      <c r="AD22" s="342"/>
      <c r="AE22" s="345"/>
      <c r="AF22" s="342"/>
      <c r="AG22" s="345"/>
      <c r="AH22" s="342"/>
      <c r="AI22" s="345"/>
      <c r="AJ22" s="192"/>
      <c r="AK22" s="348"/>
      <c r="AL22" s="192"/>
      <c r="AM22" s="348"/>
      <c r="AN22" s="192"/>
      <c r="AO22" s="348"/>
      <c r="AP22" s="348"/>
      <c r="AQ22" s="348"/>
      <c r="AR22" s="348"/>
      <c r="AS22" s="348"/>
      <c r="AT22" s="346"/>
      <c r="AU22" s="347"/>
      <c r="AV22" s="346"/>
      <c r="AW22" s="347"/>
      <c r="AX22" s="346"/>
      <c r="AY22" s="347"/>
      <c r="AZ22" s="346"/>
      <c r="BA22" s="347"/>
      <c r="BB22" s="346"/>
      <c r="BC22" s="349"/>
      <c r="BD22" s="346"/>
      <c r="BE22" s="349"/>
    </row>
    <row r="23" spans="2:57" s="319" customFormat="1" ht="15" outlineLevel="1">
      <c r="B23" s="323" t="s">
        <v>537</v>
      </c>
      <c r="C23" s="324" t="s">
        <v>538</v>
      </c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325"/>
      <c r="AS23" s="325"/>
      <c r="AT23" s="325"/>
      <c r="AU23" s="325"/>
      <c r="AV23" s="325"/>
      <c r="AW23" s="325"/>
      <c r="AX23" s="325"/>
      <c r="AY23" s="325"/>
      <c r="AZ23" s="325"/>
      <c r="BA23" s="325"/>
      <c r="BB23" s="325"/>
      <c r="BC23" s="325"/>
      <c r="BD23" s="325"/>
      <c r="BE23" s="325"/>
    </row>
    <row r="24" spans="2:57" s="350" customFormat="1" ht="14.25" outlineLevel="2">
      <c r="B24" s="326" t="s">
        <v>257</v>
      </c>
      <c r="C24" s="327" t="s">
        <v>539</v>
      </c>
      <c r="D24" s="351"/>
      <c r="E24" s="352"/>
      <c r="F24" s="353"/>
      <c r="G24" s="354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3"/>
      <c r="AL24" s="353"/>
      <c r="AM24" s="353"/>
      <c r="AN24" s="353"/>
      <c r="AO24" s="353"/>
      <c r="AP24" s="353"/>
      <c r="AQ24" s="353"/>
      <c r="AR24" s="353"/>
      <c r="AS24" s="353"/>
      <c r="AT24" s="353"/>
      <c r="AU24" s="353"/>
      <c r="AV24" s="353"/>
      <c r="AW24" s="353"/>
      <c r="AX24" s="353"/>
      <c r="AY24" s="353"/>
      <c r="AZ24" s="353"/>
      <c r="BA24" s="353"/>
      <c r="BB24" s="353"/>
      <c r="BC24" s="353"/>
      <c r="BD24" s="353"/>
      <c r="BE24" s="353"/>
    </row>
    <row r="25" spans="2:57" s="319" customFormat="1" ht="76.5" outlineLevel="3">
      <c r="B25" s="326" t="s">
        <v>540</v>
      </c>
      <c r="C25" s="327" t="s">
        <v>541</v>
      </c>
      <c r="D25" s="328" t="s">
        <v>542</v>
      </c>
      <c r="E25" s="329">
        <f>'Average Rates'!E107</f>
        <v>69.39318301327498</v>
      </c>
      <c r="F25" s="330">
        <v>1</v>
      </c>
      <c r="G25" s="331">
        <f aca="true" t="shared" si="25" ref="G25:G30">F25*$E25</f>
        <v>69.39318301327498</v>
      </c>
      <c r="H25" s="330">
        <v>1</v>
      </c>
      <c r="I25" s="330">
        <f aca="true" t="shared" si="26" ref="I25:I39">H25*$E25</f>
        <v>69.39318301327498</v>
      </c>
      <c r="J25" s="330">
        <v>1</v>
      </c>
      <c r="K25" s="330">
        <f aca="true" t="shared" si="27" ref="K25:K39">J25*$E25</f>
        <v>69.39318301327498</v>
      </c>
      <c r="L25" s="330">
        <v>1</v>
      </c>
      <c r="M25" s="330">
        <f aca="true" t="shared" si="28" ref="M25:M39">L25*$E25</f>
        <v>69.39318301327498</v>
      </c>
      <c r="N25" s="330">
        <v>1</v>
      </c>
      <c r="O25" s="330">
        <f aca="true" t="shared" si="29" ref="O25:O39">N25*$E25</f>
        <v>69.39318301327498</v>
      </c>
      <c r="P25" s="330">
        <v>1</v>
      </c>
      <c r="Q25" s="330">
        <f aca="true" t="shared" si="30" ref="Q25:Q39">P25*$E25</f>
        <v>69.39318301327498</v>
      </c>
      <c r="R25" s="330">
        <v>1</v>
      </c>
      <c r="S25" s="330">
        <f aca="true" t="shared" si="31" ref="S25:S39">R25*$E25</f>
        <v>69.39318301327498</v>
      </c>
      <c r="T25" s="330">
        <v>1</v>
      </c>
      <c r="U25" s="330">
        <f aca="true" t="shared" si="32" ref="U25:U39">T25*$E25</f>
        <v>69.39318301327498</v>
      </c>
      <c r="V25" s="330">
        <v>1</v>
      </c>
      <c r="W25" s="330">
        <f aca="true" t="shared" si="33" ref="W25:W39">V25*$E25</f>
        <v>69.39318301327498</v>
      </c>
      <c r="X25" s="330">
        <v>1</v>
      </c>
      <c r="Y25" s="330">
        <f aca="true" t="shared" si="34" ref="Y25:Y39">X25*$E25</f>
        <v>69.39318301327498</v>
      </c>
      <c r="Z25" s="330">
        <v>1</v>
      </c>
      <c r="AA25" s="330">
        <f aca="true" t="shared" si="35" ref="AA25:AA39">Z25*$E25</f>
        <v>69.39318301327498</v>
      </c>
      <c r="AB25" s="330">
        <v>1</v>
      </c>
      <c r="AC25" s="330">
        <f aca="true" t="shared" si="36" ref="AC25:AC39">AB25*$E25</f>
        <v>69.39318301327498</v>
      </c>
      <c r="AD25" s="330">
        <v>1</v>
      </c>
      <c r="AE25" s="330">
        <f aca="true" t="shared" si="37" ref="AE25:AE39">AD25*$E25</f>
        <v>69.39318301327498</v>
      </c>
      <c r="AF25" s="330">
        <v>1</v>
      </c>
      <c r="AG25" s="330">
        <f aca="true" t="shared" si="38" ref="AG25:AG39">AF25*$E25</f>
        <v>69.39318301327498</v>
      </c>
      <c r="AH25" s="330">
        <v>1</v>
      </c>
      <c r="AI25" s="330">
        <f aca="true" t="shared" si="39" ref="AI25:AI39">AH25*$E25</f>
        <v>69.39318301327498</v>
      </c>
      <c r="AJ25" s="332">
        <v>1</v>
      </c>
      <c r="AK25" s="332">
        <f aca="true" t="shared" si="40" ref="AK25:AK39">AJ25*$E25</f>
        <v>69.39318301327498</v>
      </c>
      <c r="AL25" s="332">
        <v>1</v>
      </c>
      <c r="AM25" s="332">
        <f aca="true" t="shared" si="41" ref="AM25:AM39">AL25*$E25</f>
        <v>69.39318301327498</v>
      </c>
      <c r="AN25" s="332">
        <v>1</v>
      </c>
      <c r="AO25" s="332">
        <f aca="true" t="shared" si="42" ref="AO25:AO39">AN25*$E25</f>
        <v>69.39318301327498</v>
      </c>
      <c r="AP25" s="332">
        <v>1</v>
      </c>
      <c r="AQ25" s="332">
        <f aca="true" t="shared" si="43" ref="AQ25:AQ39">AP25*$E25</f>
        <v>69.39318301327498</v>
      </c>
      <c r="AR25" s="332">
        <v>1</v>
      </c>
      <c r="AS25" s="332">
        <f aca="true" t="shared" si="44" ref="AS25:AS39">AR25*$E25</f>
        <v>69.39318301327498</v>
      </c>
      <c r="AT25" s="330">
        <v>0</v>
      </c>
      <c r="AU25" s="330">
        <f aca="true" t="shared" si="45" ref="AU25:AU39">AT25*$E25</f>
        <v>0</v>
      </c>
      <c r="AV25" s="330">
        <v>0</v>
      </c>
      <c r="AW25" s="330">
        <f aca="true" t="shared" si="46" ref="AW25:AW39">AV25*$E25</f>
        <v>0</v>
      </c>
      <c r="AX25" s="330">
        <v>0</v>
      </c>
      <c r="AY25" s="330">
        <f aca="true" t="shared" si="47" ref="AY25:AY39">AX25*$E25</f>
        <v>0</v>
      </c>
      <c r="AZ25" s="330">
        <v>0</v>
      </c>
      <c r="BA25" s="330">
        <f aca="true" t="shared" si="48" ref="BA25:BA39">AZ25*$E25</f>
        <v>0</v>
      </c>
      <c r="BB25" s="332">
        <v>0</v>
      </c>
      <c r="BC25" s="332">
        <f aca="true" t="shared" si="49" ref="BC25:BC39">BB25*$E25</f>
        <v>0</v>
      </c>
      <c r="BD25" s="332">
        <v>0</v>
      </c>
      <c r="BE25" s="332">
        <f aca="true" t="shared" si="50" ref="BE25:BE38">BD25*$E25</f>
        <v>0</v>
      </c>
    </row>
    <row r="26" spans="2:57" s="319" customFormat="1" ht="38.25" outlineLevel="3">
      <c r="B26" s="326" t="s">
        <v>543</v>
      </c>
      <c r="C26" s="327" t="s">
        <v>544</v>
      </c>
      <c r="D26" s="328" t="s">
        <v>545</v>
      </c>
      <c r="E26" s="329">
        <f>'Average Rates'!E100</f>
        <v>0.20126683466513487</v>
      </c>
      <c r="F26" s="330">
        <v>1</v>
      </c>
      <c r="G26" s="331">
        <f t="shared" si="25"/>
        <v>0.20126683466513487</v>
      </c>
      <c r="H26" s="330">
        <v>1</v>
      </c>
      <c r="I26" s="330">
        <f t="shared" si="26"/>
        <v>0.20126683466513487</v>
      </c>
      <c r="J26" s="330">
        <v>1</v>
      </c>
      <c r="K26" s="330">
        <f t="shared" si="27"/>
        <v>0.20126683466513487</v>
      </c>
      <c r="L26" s="330">
        <v>1</v>
      </c>
      <c r="M26" s="330">
        <f t="shared" si="28"/>
        <v>0.20126683466513487</v>
      </c>
      <c r="N26" s="330">
        <v>1</v>
      </c>
      <c r="O26" s="330">
        <f t="shared" si="29"/>
        <v>0.20126683466513487</v>
      </c>
      <c r="P26" s="330">
        <v>1</v>
      </c>
      <c r="Q26" s="330">
        <f t="shared" si="30"/>
        <v>0.20126683466513487</v>
      </c>
      <c r="R26" s="330">
        <v>1</v>
      </c>
      <c r="S26" s="330">
        <f t="shared" si="31"/>
        <v>0.20126683466513487</v>
      </c>
      <c r="T26" s="330">
        <v>1</v>
      </c>
      <c r="U26" s="330">
        <f t="shared" si="32"/>
        <v>0.20126683466513487</v>
      </c>
      <c r="V26" s="330">
        <v>1</v>
      </c>
      <c r="W26" s="330">
        <f t="shared" si="33"/>
        <v>0.20126683466513487</v>
      </c>
      <c r="X26" s="330">
        <v>1</v>
      </c>
      <c r="Y26" s="330">
        <f t="shared" si="34"/>
        <v>0.20126683466513487</v>
      </c>
      <c r="Z26" s="330">
        <v>1</v>
      </c>
      <c r="AA26" s="330">
        <f t="shared" si="35"/>
        <v>0.20126683466513487</v>
      </c>
      <c r="AB26" s="330">
        <v>1</v>
      </c>
      <c r="AC26" s="330">
        <f t="shared" si="36"/>
        <v>0.20126683466513487</v>
      </c>
      <c r="AD26" s="330">
        <v>1</v>
      </c>
      <c r="AE26" s="330">
        <f t="shared" si="37"/>
        <v>0.20126683466513487</v>
      </c>
      <c r="AF26" s="330">
        <v>1</v>
      </c>
      <c r="AG26" s="330">
        <f t="shared" si="38"/>
        <v>0.20126683466513487</v>
      </c>
      <c r="AH26" s="330">
        <v>1</v>
      </c>
      <c r="AI26" s="330">
        <f t="shared" si="39"/>
        <v>0.20126683466513487</v>
      </c>
      <c r="AJ26" s="332">
        <v>1</v>
      </c>
      <c r="AK26" s="332">
        <f t="shared" si="40"/>
        <v>0.20126683466513487</v>
      </c>
      <c r="AL26" s="332">
        <v>1</v>
      </c>
      <c r="AM26" s="332">
        <f t="shared" si="41"/>
        <v>0.20126683466513487</v>
      </c>
      <c r="AN26" s="332">
        <v>1</v>
      </c>
      <c r="AO26" s="332">
        <f t="shared" si="42"/>
        <v>0.20126683466513487</v>
      </c>
      <c r="AP26" s="332">
        <v>1</v>
      </c>
      <c r="AQ26" s="332">
        <f t="shared" si="43"/>
        <v>0.20126683466513487</v>
      </c>
      <c r="AR26" s="332">
        <v>1</v>
      </c>
      <c r="AS26" s="332">
        <f t="shared" si="44"/>
        <v>0.20126683466513487</v>
      </c>
      <c r="AT26" s="330">
        <v>0</v>
      </c>
      <c r="AU26" s="330">
        <f t="shared" si="45"/>
        <v>0</v>
      </c>
      <c r="AV26" s="330">
        <v>0</v>
      </c>
      <c r="AW26" s="330">
        <f t="shared" si="46"/>
        <v>0</v>
      </c>
      <c r="AX26" s="330">
        <v>0</v>
      </c>
      <c r="AY26" s="330">
        <f t="shared" si="47"/>
        <v>0</v>
      </c>
      <c r="AZ26" s="330">
        <v>0</v>
      </c>
      <c r="BA26" s="330">
        <f t="shared" si="48"/>
        <v>0</v>
      </c>
      <c r="BB26" s="332">
        <v>0</v>
      </c>
      <c r="BC26" s="332">
        <f t="shared" si="49"/>
        <v>0</v>
      </c>
      <c r="BD26" s="332">
        <v>0</v>
      </c>
      <c r="BE26" s="332">
        <f t="shared" si="50"/>
        <v>0</v>
      </c>
    </row>
    <row r="27" spans="2:57" s="319" customFormat="1" ht="15" outlineLevel="2">
      <c r="B27" s="326" t="s">
        <v>260</v>
      </c>
      <c r="C27" s="327" t="s">
        <v>414</v>
      </c>
      <c r="D27" s="328" t="s">
        <v>542</v>
      </c>
      <c r="E27" s="329">
        <f>'Average Rates'!E124</f>
        <v>6.450443381984433</v>
      </c>
      <c r="F27" s="330">
        <v>2</v>
      </c>
      <c r="G27" s="331">
        <f t="shared" si="25"/>
        <v>12.900886763968867</v>
      </c>
      <c r="H27" s="330">
        <v>2</v>
      </c>
      <c r="I27" s="330">
        <f t="shared" si="26"/>
        <v>12.900886763968867</v>
      </c>
      <c r="J27" s="330">
        <v>2</v>
      </c>
      <c r="K27" s="330">
        <f t="shared" si="27"/>
        <v>12.900886763968867</v>
      </c>
      <c r="L27" s="330">
        <v>2</v>
      </c>
      <c r="M27" s="330">
        <f t="shared" si="28"/>
        <v>12.900886763968867</v>
      </c>
      <c r="N27" s="330">
        <v>2</v>
      </c>
      <c r="O27" s="330">
        <f t="shared" si="29"/>
        <v>12.900886763968867</v>
      </c>
      <c r="P27" s="330">
        <v>2</v>
      </c>
      <c r="Q27" s="330">
        <f t="shared" si="30"/>
        <v>12.900886763968867</v>
      </c>
      <c r="R27" s="330">
        <v>2</v>
      </c>
      <c r="S27" s="330">
        <f t="shared" si="31"/>
        <v>12.900886763968867</v>
      </c>
      <c r="T27" s="330">
        <v>2</v>
      </c>
      <c r="U27" s="330">
        <f t="shared" si="32"/>
        <v>12.900886763968867</v>
      </c>
      <c r="V27" s="330">
        <v>2</v>
      </c>
      <c r="W27" s="330">
        <f t="shared" si="33"/>
        <v>12.900886763968867</v>
      </c>
      <c r="X27" s="330">
        <v>2</v>
      </c>
      <c r="Y27" s="330">
        <f t="shared" si="34"/>
        <v>12.900886763968867</v>
      </c>
      <c r="Z27" s="330">
        <v>2</v>
      </c>
      <c r="AA27" s="330">
        <f t="shared" si="35"/>
        <v>12.900886763968867</v>
      </c>
      <c r="AB27" s="330">
        <v>2</v>
      </c>
      <c r="AC27" s="330">
        <f t="shared" si="36"/>
        <v>12.900886763968867</v>
      </c>
      <c r="AD27" s="330">
        <v>2</v>
      </c>
      <c r="AE27" s="330">
        <f t="shared" si="37"/>
        <v>12.900886763968867</v>
      </c>
      <c r="AF27" s="330">
        <v>2</v>
      </c>
      <c r="AG27" s="330">
        <f t="shared" si="38"/>
        <v>12.900886763968867</v>
      </c>
      <c r="AH27" s="330">
        <v>2</v>
      </c>
      <c r="AI27" s="330">
        <f t="shared" si="39"/>
        <v>12.900886763968867</v>
      </c>
      <c r="AJ27" s="332">
        <v>2</v>
      </c>
      <c r="AK27" s="332">
        <f t="shared" si="40"/>
        <v>12.900886763968867</v>
      </c>
      <c r="AL27" s="332">
        <v>2</v>
      </c>
      <c r="AM27" s="332">
        <f t="shared" si="41"/>
        <v>12.900886763968867</v>
      </c>
      <c r="AN27" s="332">
        <v>2</v>
      </c>
      <c r="AO27" s="332">
        <f t="shared" si="42"/>
        <v>12.900886763968867</v>
      </c>
      <c r="AP27" s="332">
        <v>1</v>
      </c>
      <c r="AQ27" s="332">
        <f t="shared" si="43"/>
        <v>6.450443381984433</v>
      </c>
      <c r="AR27" s="332">
        <v>1</v>
      </c>
      <c r="AS27" s="332">
        <f t="shared" si="44"/>
        <v>6.450443381984433</v>
      </c>
      <c r="AT27" s="330">
        <v>0</v>
      </c>
      <c r="AU27" s="330">
        <f t="shared" si="45"/>
        <v>0</v>
      </c>
      <c r="AV27" s="330">
        <v>0</v>
      </c>
      <c r="AW27" s="330">
        <f t="shared" si="46"/>
        <v>0</v>
      </c>
      <c r="AX27" s="330">
        <v>0</v>
      </c>
      <c r="AY27" s="330">
        <f t="shared" si="47"/>
        <v>0</v>
      </c>
      <c r="AZ27" s="330">
        <v>0</v>
      </c>
      <c r="BA27" s="330">
        <f t="shared" si="48"/>
        <v>0</v>
      </c>
      <c r="BB27" s="332">
        <v>0</v>
      </c>
      <c r="BC27" s="332">
        <f t="shared" si="49"/>
        <v>0</v>
      </c>
      <c r="BD27" s="332">
        <v>0</v>
      </c>
      <c r="BE27" s="332">
        <f t="shared" si="50"/>
        <v>0</v>
      </c>
    </row>
    <row r="28" spans="2:57" s="319" customFormat="1" ht="15" outlineLevel="2">
      <c r="B28" s="326" t="s">
        <v>262</v>
      </c>
      <c r="C28" s="327" t="s">
        <v>415</v>
      </c>
      <c r="D28" s="328" t="s">
        <v>542</v>
      </c>
      <c r="E28" s="329">
        <f>'Average Rates'!E125</f>
        <v>2.413591264525671</v>
      </c>
      <c r="F28" s="330">
        <v>2</v>
      </c>
      <c r="G28" s="331">
        <f t="shared" si="25"/>
        <v>4.827182529051342</v>
      </c>
      <c r="H28" s="330">
        <v>2</v>
      </c>
      <c r="I28" s="330">
        <f t="shared" si="26"/>
        <v>4.827182529051342</v>
      </c>
      <c r="J28" s="330">
        <v>2</v>
      </c>
      <c r="K28" s="330">
        <f t="shared" si="27"/>
        <v>4.827182529051342</v>
      </c>
      <c r="L28" s="330">
        <v>2</v>
      </c>
      <c r="M28" s="330">
        <f t="shared" si="28"/>
        <v>4.827182529051342</v>
      </c>
      <c r="N28" s="330">
        <v>2</v>
      </c>
      <c r="O28" s="330">
        <f t="shared" si="29"/>
        <v>4.827182529051342</v>
      </c>
      <c r="P28" s="330">
        <v>2</v>
      </c>
      <c r="Q28" s="330">
        <f t="shared" si="30"/>
        <v>4.827182529051342</v>
      </c>
      <c r="R28" s="330">
        <v>2</v>
      </c>
      <c r="S28" s="330">
        <f t="shared" si="31"/>
        <v>4.827182529051342</v>
      </c>
      <c r="T28" s="330">
        <v>2</v>
      </c>
      <c r="U28" s="330">
        <f t="shared" si="32"/>
        <v>4.827182529051342</v>
      </c>
      <c r="V28" s="330">
        <v>2</v>
      </c>
      <c r="W28" s="330">
        <f t="shared" si="33"/>
        <v>4.827182529051342</v>
      </c>
      <c r="X28" s="330">
        <v>2</v>
      </c>
      <c r="Y28" s="330">
        <f t="shared" si="34"/>
        <v>4.827182529051342</v>
      </c>
      <c r="Z28" s="330">
        <v>2</v>
      </c>
      <c r="AA28" s="330">
        <f t="shared" si="35"/>
        <v>4.827182529051342</v>
      </c>
      <c r="AB28" s="330">
        <v>2</v>
      </c>
      <c r="AC28" s="330">
        <f t="shared" si="36"/>
        <v>4.827182529051342</v>
      </c>
      <c r="AD28" s="330">
        <v>2</v>
      </c>
      <c r="AE28" s="330">
        <f t="shared" si="37"/>
        <v>4.827182529051342</v>
      </c>
      <c r="AF28" s="330">
        <v>2</v>
      </c>
      <c r="AG28" s="330">
        <f t="shared" si="38"/>
        <v>4.827182529051342</v>
      </c>
      <c r="AH28" s="330">
        <v>2</v>
      </c>
      <c r="AI28" s="330">
        <f t="shared" si="39"/>
        <v>4.827182529051342</v>
      </c>
      <c r="AJ28" s="332">
        <v>2</v>
      </c>
      <c r="AK28" s="332">
        <f t="shared" si="40"/>
        <v>4.827182529051342</v>
      </c>
      <c r="AL28" s="332">
        <v>2</v>
      </c>
      <c r="AM28" s="332">
        <f t="shared" si="41"/>
        <v>4.827182529051342</v>
      </c>
      <c r="AN28" s="332">
        <v>2</v>
      </c>
      <c r="AO28" s="332">
        <f t="shared" si="42"/>
        <v>4.827182529051342</v>
      </c>
      <c r="AP28" s="332">
        <v>1</v>
      </c>
      <c r="AQ28" s="332">
        <f t="shared" si="43"/>
        <v>2.413591264525671</v>
      </c>
      <c r="AR28" s="332">
        <v>1</v>
      </c>
      <c r="AS28" s="332">
        <f t="shared" si="44"/>
        <v>2.413591264525671</v>
      </c>
      <c r="AT28" s="330">
        <v>0</v>
      </c>
      <c r="AU28" s="330">
        <f t="shared" si="45"/>
        <v>0</v>
      </c>
      <c r="AV28" s="330">
        <v>0</v>
      </c>
      <c r="AW28" s="330">
        <f t="shared" si="46"/>
        <v>0</v>
      </c>
      <c r="AX28" s="330">
        <v>0</v>
      </c>
      <c r="AY28" s="330">
        <f t="shared" si="47"/>
        <v>0</v>
      </c>
      <c r="AZ28" s="330">
        <v>0</v>
      </c>
      <c r="BA28" s="330">
        <f t="shared" si="48"/>
        <v>0</v>
      </c>
      <c r="BB28" s="332">
        <v>0</v>
      </c>
      <c r="BC28" s="332">
        <f t="shared" si="49"/>
        <v>0</v>
      </c>
      <c r="BD28" s="332">
        <v>0</v>
      </c>
      <c r="BE28" s="332">
        <f t="shared" si="50"/>
        <v>0</v>
      </c>
    </row>
    <row r="29" spans="2:57" s="319" customFormat="1" ht="30.75" customHeight="1" outlineLevel="2">
      <c r="B29" s="326" t="s">
        <v>264</v>
      </c>
      <c r="C29" s="327" t="s">
        <v>416</v>
      </c>
      <c r="D29" s="328" t="s">
        <v>542</v>
      </c>
      <c r="E29" s="329">
        <f>'Average Rates'!E126</f>
        <v>2.619790567766513</v>
      </c>
      <c r="F29" s="330">
        <v>2</v>
      </c>
      <c r="G29" s="331">
        <f t="shared" si="25"/>
        <v>5.239581135533026</v>
      </c>
      <c r="H29" s="330">
        <v>2</v>
      </c>
      <c r="I29" s="330">
        <f t="shared" si="26"/>
        <v>5.239581135533026</v>
      </c>
      <c r="J29" s="330">
        <v>2</v>
      </c>
      <c r="K29" s="330">
        <f t="shared" si="27"/>
        <v>5.239581135533026</v>
      </c>
      <c r="L29" s="330">
        <v>2</v>
      </c>
      <c r="M29" s="330">
        <f t="shared" si="28"/>
        <v>5.239581135533026</v>
      </c>
      <c r="N29" s="330">
        <v>2</v>
      </c>
      <c r="O29" s="330">
        <f t="shared" si="29"/>
        <v>5.239581135533026</v>
      </c>
      <c r="P29" s="330">
        <v>2</v>
      </c>
      <c r="Q29" s="330">
        <f t="shared" si="30"/>
        <v>5.239581135533026</v>
      </c>
      <c r="R29" s="330">
        <v>2</v>
      </c>
      <c r="S29" s="330">
        <f t="shared" si="31"/>
        <v>5.239581135533026</v>
      </c>
      <c r="T29" s="330">
        <v>2</v>
      </c>
      <c r="U29" s="330">
        <f t="shared" si="32"/>
        <v>5.239581135533026</v>
      </c>
      <c r="V29" s="330">
        <v>2</v>
      </c>
      <c r="W29" s="330">
        <f t="shared" si="33"/>
        <v>5.239581135533026</v>
      </c>
      <c r="X29" s="330">
        <v>2</v>
      </c>
      <c r="Y29" s="330">
        <f t="shared" si="34"/>
        <v>5.239581135533026</v>
      </c>
      <c r="Z29" s="330">
        <v>2</v>
      </c>
      <c r="AA29" s="330">
        <f t="shared" si="35"/>
        <v>5.239581135533026</v>
      </c>
      <c r="AB29" s="330">
        <v>2</v>
      </c>
      <c r="AC29" s="330">
        <f t="shared" si="36"/>
        <v>5.239581135533026</v>
      </c>
      <c r="AD29" s="330">
        <v>2</v>
      </c>
      <c r="AE29" s="330">
        <f t="shared" si="37"/>
        <v>5.239581135533026</v>
      </c>
      <c r="AF29" s="330">
        <v>2</v>
      </c>
      <c r="AG29" s="330">
        <f t="shared" si="38"/>
        <v>5.239581135533026</v>
      </c>
      <c r="AH29" s="330">
        <v>2</v>
      </c>
      <c r="AI29" s="330">
        <f t="shared" si="39"/>
        <v>5.239581135533026</v>
      </c>
      <c r="AJ29" s="332">
        <v>2</v>
      </c>
      <c r="AK29" s="332">
        <f t="shared" si="40"/>
        <v>5.239581135533026</v>
      </c>
      <c r="AL29" s="332">
        <v>2</v>
      </c>
      <c r="AM29" s="332">
        <f t="shared" si="41"/>
        <v>5.239581135533026</v>
      </c>
      <c r="AN29" s="332">
        <v>2</v>
      </c>
      <c r="AO29" s="332">
        <f t="shared" si="42"/>
        <v>5.239581135533026</v>
      </c>
      <c r="AP29" s="332">
        <v>1</v>
      </c>
      <c r="AQ29" s="332">
        <f t="shared" si="43"/>
        <v>2.619790567766513</v>
      </c>
      <c r="AR29" s="332">
        <v>1</v>
      </c>
      <c r="AS29" s="332">
        <f t="shared" si="44"/>
        <v>2.619790567766513</v>
      </c>
      <c r="AT29" s="330">
        <v>0</v>
      </c>
      <c r="AU29" s="330">
        <f t="shared" si="45"/>
        <v>0</v>
      </c>
      <c r="AV29" s="330">
        <v>0</v>
      </c>
      <c r="AW29" s="330">
        <f t="shared" si="46"/>
        <v>0</v>
      </c>
      <c r="AX29" s="330">
        <v>0</v>
      </c>
      <c r="AY29" s="330">
        <f t="shared" si="47"/>
        <v>0</v>
      </c>
      <c r="AZ29" s="330">
        <v>0</v>
      </c>
      <c r="BA29" s="330">
        <f t="shared" si="48"/>
        <v>0</v>
      </c>
      <c r="BB29" s="332">
        <v>0</v>
      </c>
      <c r="BC29" s="332">
        <f t="shared" si="49"/>
        <v>0</v>
      </c>
      <c r="BD29" s="332">
        <v>0</v>
      </c>
      <c r="BE29" s="332">
        <f t="shared" si="50"/>
        <v>0</v>
      </c>
    </row>
    <row r="30" spans="2:57" s="319" customFormat="1" ht="25.5" outlineLevel="2">
      <c r="B30" s="326" t="s">
        <v>270</v>
      </c>
      <c r="C30" s="327" t="s">
        <v>417</v>
      </c>
      <c r="D30" s="328" t="s">
        <v>542</v>
      </c>
      <c r="E30" s="329">
        <f>'Average Rates'!E127</f>
        <v>1.7572939742334872</v>
      </c>
      <c r="F30" s="330">
        <v>2</v>
      </c>
      <c r="G30" s="331">
        <f t="shared" si="25"/>
        <v>3.5145879484669744</v>
      </c>
      <c r="H30" s="330">
        <v>2</v>
      </c>
      <c r="I30" s="330">
        <f t="shared" si="26"/>
        <v>3.5145879484669744</v>
      </c>
      <c r="J30" s="330">
        <v>2</v>
      </c>
      <c r="K30" s="330">
        <f t="shared" si="27"/>
        <v>3.5145879484669744</v>
      </c>
      <c r="L30" s="330">
        <v>2</v>
      </c>
      <c r="M30" s="330">
        <f t="shared" si="28"/>
        <v>3.5145879484669744</v>
      </c>
      <c r="N30" s="330">
        <v>2</v>
      </c>
      <c r="O30" s="330">
        <f t="shared" si="29"/>
        <v>3.5145879484669744</v>
      </c>
      <c r="P30" s="330">
        <v>2</v>
      </c>
      <c r="Q30" s="330">
        <f t="shared" si="30"/>
        <v>3.5145879484669744</v>
      </c>
      <c r="R30" s="330">
        <v>2</v>
      </c>
      <c r="S30" s="330">
        <f t="shared" si="31"/>
        <v>3.5145879484669744</v>
      </c>
      <c r="T30" s="330">
        <v>2</v>
      </c>
      <c r="U30" s="330">
        <f t="shared" si="32"/>
        <v>3.5145879484669744</v>
      </c>
      <c r="V30" s="330">
        <v>2</v>
      </c>
      <c r="W30" s="330">
        <f t="shared" si="33"/>
        <v>3.5145879484669744</v>
      </c>
      <c r="X30" s="330">
        <v>2</v>
      </c>
      <c r="Y30" s="330">
        <f t="shared" si="34"/>
        <v>3.5145879484669744</v>
      </c>
      <c r="Z30" s="330">
        <v>2</v>
      </c>
      <c r="AA30" s="330">
        <f t="shared" si="35"/>
        <v>3.5145879484669744</v>
      </c>
      <c r="AB30" s="330">
        <v>2</v>
      </c>
      <c r="AC30" s="330">
        <f t="shared" si="36"/>
        <v>3.5145879484669744</v>
      </c>
      <c r="AD30" s="330">
        <v>2</v>
      </c>
      <c r="AE30" s="330">
        <f t="shared" si="37"/>
        <v>3.5145879484669744</v>
      </c>
      <c r="AF30" s="330">
        <v>2</v>
      </c>
      <c r="AG30" s="330">
        <f t="shared" si="38"/>
        <v>3.5145879484669744</v>
      </c>
      <c r="AH30" s="330">
        <v>2</v>
      </c>
      <c r="AI30" s="330">
        <f t="shared" si="39"/>
        <v>3.5145879484669744</v>
      </c>
      <c r="AJ30" s="332">
        <v>2</v>
      </c>
      <c r="AK30" s="332">
        <f t="shared" si="40"/>
        <v>3.5145879484669744</v>
      </c>
      <c r="AL30" s="332">
        <v>2</v>
      </c>
      <c r="AM30" s="332">
        <f t="shared" si="41"/>
        <v>3.5145879484669744</v>
      </c>
      <c r="AN30" s="332">
        <v>2</v>
      </c>
      <c r="AO30" s="332">
        <f t="shared" si="42"/>
        <v>3.5145879484669744</v>
      </c>
      <c r="AP30" s="332">
        <v>1</v>
      </c>
      <c r="AQ30" s="332">
        <f t="shared" si="43"/>
        <v>1.7572939742334872</v>
      </c>
      <c r="AR30" s="332">
        <v>1</v>
      </c>
      <c r="AS30" s="332">
        <f t="shared" si="44"/>
        <v>1.7572939742334872</v>
      </c>
      <c r="AT30" s="330">
        <v>0</v>
      </c>
      <c r="AU30" s="330">
        <f t="shared" si="45"/>
        <v>0</v>
      </c>
      <c r="AV30" s="330">
        <v>0</v>
      </c>
      <c r="AW30" s="330">
        <f t="shared" si="46"/>
        <v>0</v>
      </c>
      <c r="AX30" s="330">
        <v>0</v>
      </c>
      <c r="AY30" s="330">
        <f t="shared" si="47"/>
        <v>0</v>
      </c>
      <c r="AZ30" s="330">
        <v>0</v>
      </c>
      <c r="BA30" s="330">
        <f t="shared" si="48"/>
        <v>0</v>
      </c>
      <c r="BB30" s="332">
        <v>0</v>
      </c>
      <c r="BC30" s="332">
        <f t="shared" si="49"/>
        <v>0</v>
      </c>
      <c r="BD30" s="332">
        <v>0</v>
      </c>
      <c r="BE30" s="332">
        <f t="shared" si="50"/>
        <v>0</v>
      </c>
    </row>
    <row r="31" spans="2:57" s="355" customFormat="1" ht="38.25" outlineLevel="2">
      <c r="B31" s="326" t="s">
        <v>272</v>
      </c>
      <c r="C31" s="356" t="s">
        <v>546</v>
      </c>
      <c r="D31" s="328" t="s">
        <v>542</v>
      </c>
      <c r="E31" s="329">
        <v>250</v>
      </c>
      <c r="F31" s="519">
        <v>1.38</v>
      </c>
      <c r="G31" s="358">
        <f>$E$31*F31</f>
        <v>345</v>
      </c>
      <c r="H31" s="521">
        <v>1.532</v>
      </c>
      <c r="I31" s="330">
        <f t="shared" si="26"/>
        <v>383</v>
      </c>
      <c r="J31" s="522">
        <v>1.684</v>
      </c>
      <c r="K31" s="330">
        <f t="shared" si="27"/>
        <v>421</v>
      </c>
      <c r="L31" s="357">
        <v>1.38</v>
      </c>
      <c r="M31" s="330">
        <f t="shared" si="28"/>
        <v>345</v>
      </c>
      <c r="N31" s="470">
        <v>1.152</v>
      </c>
      <c r="O31" s="330">
        <f t="shared" si="29"/>
        <v>288</v>
      </c>
      <c r="P31" s="470">
        <v>1.076</v>
      </c>
      <c r="Q31" s="330">
        <f t="shared" si="30"/>
        <v>269</v>
      </c>
      <c r="R31" s="523">
        <v>1.76</v>
      </c>
      <c r="S31" s="330">
        <f t="shared" si="31"/>
        <v>440</v>
      </c>
      <c r="T31" s="520">
        <v>1.532</v>
      </c>
      <c r="U31" s="330">
        <f t="shared" si="32"/>
        <v>383</v>
      </c>
      <c r="V31" s="520">
        <v>2.824</v>
      </c>
      <c r="W31" s="330">
        <f t="shared" si="33"/>
        <v>706</v>
      </c>
      <c r="X31" s="470">
        <v>1.968</v>
      </c>
      <c r="Y31" s="330">
        <f t="shared" si="34"/>
        <v>492</v>
      </c>
      <c r="Z31" s="470">
        <v>1.076</v>
      </c>
      <c r="AA31" s="330">
        <f t="shared" si="35"/>
        <v>269</v>
      </c>
      <c r="AB31" s="470">
        <v>1.152</v>
      </c>
      <c r="AC31" s="330">
        <f t="shared" si="36"/>
        <v>288</v>
      </c>
      <c r="AD31" s="357">
        <v>1</v>
      </c>
      <c r="AE31" s="330">
        <f t="shared" si="37"/>
        <v>250</v>
      </c>
      <c r="AF31" s="520">
        <v>1.988</v>
      </c>
      <c r="AG31" s="330">
        <f t="shared" si="38"/>
        <v>497</v>
      </c>
      <c r="AH31" s="520">
        <v>1.836</v>
      </c>
      <c r="AI31" s="330">
        <f t="shared" si="39"/>
        <v>459</v>
      </c>
      <c r="AJ31" s="359">
        <v>1</v>
      </c>
      <c r="AK31" s="332">
        <f t="shared" si="40"/>
        <v>250</v>
      </c>
      <c r="AL31" s="471">
        <v>1.152</v>
      </c>
      <c r="AM31" s="332">
        <f t="shared" si="41"/>
        <v>288</v>
      </c>
      <c r="AN31" s="524">
        <v>2.824</v>
      </c>
      <c r="AO31" s="332">
        <f t="shared" si="42"/>
        <v>706</v>
      </c>
      <c r="AP31" s="332">
        <v>1</v>
      </c>
      <c r="AQ31" s="332">
        <f t="shared" si="43"/>
        <v>250</v>
      </c>
      <c r="AR31" s="332">
        <v>1</v>
      </c>
      <c r="AS31" s="332">
        <f t="shared" si="44"/>
        <v>250</v>
      </c>
      <c r="AT31" s="470">
        <v>0.152</v>
      </c>
      <c r="AU31" s="330">
        <f t="shared" si="45"/>
        <v>38</v>
      </c>
      <c r="AV31" s="470">
        <v>0.152</v>
      </c>
      <c r="AW31" s="330">
        <f t="shared" si="46"/>
        <v>38</v>
      </c>
      <c r="AX31" s="470">
        <v>0.076</v>
      </c>
      <c r="AY31" s="330">
        <f t="shared" si="47"/>
        <v>19</v>
      </c>
      <c r="AZ31" s="470">
        <v>0.228</v>
      </c>
      <c r="BA31" s="330">
        <f t="shared" si="48"/>
        <v>57</v>
      </c>
      <c r="BB31" s="471">
        <v>0.076</v>
      </c>
      <c r="BC31" s="332">
        <f t="shared" si="49"/>
        <v>19</v>
      </c>
      <c r="BD31" s="471">
        <v>0.152</v>
      </c>
      <c r="BE31" s="359">
        <f t="shared" si="50"/>
        <v>38</v>
      </c>
    </row>
    <row r="32" spans="2:57" s="355" customFormat="1" ht="15" outlineLevel="2">
      <c r="B32" s="326" t="s">
        <v>287</v>
      </c>
      <c r="C32" s="327" t="s">
        <v>547</v>
      </c>
      <c r="D32" s="328" t="s">
        <v>548</v>
      </c>
      <c r="E32" s="329">
        <f>'Average Rates'!E172</f>
        <v>1.2229906542056073</v>
      </c>
      <c r="F32" s="357">
        <v>44.5</v>
      </c>
      <c r="G32" s="358">
        <f>F32*$E32</f>
        <v>54.423084112149525</v>
      </c>
      <c r="H32" s="357">
        <v>44.5</v>
      </c>
      <c r="I32" s="330">
        <f t="shared" si="26"/>
        <v>54.423084112149525</v>
      </c>
      <c r="J32" s="357">
        <v>48.6</v>
      </c>
      <c r="K32" s="330">
        <f t="shared" si="27"/>
        <v>59.43734579439251</v>
      </c>
      <c r="L32" s="357">
        <v>40.1</v>
      </c>
      <c r="M32" s="330">
        <f t="shared" si="28"/>
        <v>49.041925233644854</v>
      </c>
      <c r="N32" s="357">
        <v>34</v>
      </c>
      <c r="O32" s="330">
        <f t="shared" si="29"/>
        <v>41.581682242990645</v>
      </c>
      <c r="P32" s="357">
        <v>30.6</v>
      </c>
      <c r="Q32" s="330">
        <f t="shared" si="30"/>
        <v>37.423514018691584</v>
      </c>
      <c r="R32" s="357">
        <v>51.18</v>
      </c>
      <c r="S32" s="330">
        <f t="shared" si="31"/>
        <v>62.592661682242976</v>
      </c>
      <c r="T32" s="357">
        <v>72</v>
      </c>
      <c r="U32" s="330">
        <f t="shared" si="32"/>
        <v>88.05532710280372</v>
      </c>
      <c r="V32" s="357">
        <v>121.5</v>
      </c>
      <c r="W32" s="330">
        <f t="shared" si="33"/>
        <v>148.59336448598128</v>
      </c>
      <c r="X32" s="357">
        <v>61.4</v>
      </c>
      <c r="Y32" s="330">
        <f t="shared" si="34"/>
        <v>75.09162616822428</v>
      </c>
      <c r="Z32" s="357">
        <v>30.6</v>
      </c>
      <c r="AA32" s="330">
        <f t="shared" si="35"/>
        <v>37.423514018691584</v>
      </c>
      <c r="AB32" s="357">
        <v>30.6</v>
      </c>
      <c r="AC32" s="330">
        <f t="shared" si="36"/>
        <v>37.423514018691584</v>
      </c>
      <c r="AD32" s="357">
        <v>30.6</v>
      </c>
      <c r="AE32" s="330">
        <f t="shared" si="37"/>
        <v>37.423514018691584</v>
      </c>
      <c r="AF32" s="357">
        <v>86</v>
      </c>
      <c r="AG32" s="330">
        <f t="shared" si="38"/>
        <v>105.17719626168223</v>
      </c>
      <c r="AH32" s="357">
        <v>56.14</v>
      </c>
      <c r="AI32" s="330">
        <f t="shared" si="39"/>
        <v>68.65869532710279</v>
      </c>
      <c r="AJ32" s="359">
        <v>34</v>
      </c>
      <c r="AK32" s="332">
        <f t="shared" si="40"/>
        <v>41.581682242990645</v>
      </c>
      <c r="AL32" s="359">
        <v>34</v>
      </c>
      <c r="AM32" s="332">
        <f t="shared" si="41"/>
        <v>41.581682242990645</v>
      </c>
      <c r="AN32" s="359">
        <v>121.5</v>
      </c>
      <c r="AO32" s="332">
        <f t="shared" si="42"/>
        <v>148.59336448598128</v>
      </c>
      <c r="AP32" s="332">
        <v>25.59</v>
      </c>
      <c r="AQ32" s="332">
        <f t="shared" si="43"/>
        <v>31.296330841121488</v>
      </c>
      <c r="AR32" s="332">
        <v>19.1925</v>
      </c>
      <c r="AS32" s="332">
        <f t="shared" si="44"/>
        <v>23.472248130841116</v>
      </c>
      <c r="AT32" s="357">
        <v>4</v>
      </c>
      <c r="AU32" s="330">
        <f t="shared" si="45"/>
        <v>4.891962616822429</v>
      </c>
      <c r="AV32" s="357">
        <v>2.5</v>
      </c>
      <c r="AW32" s="330">
        <f t="shared" si="46"/>
        <v>3.057476635514018</v>
      </c>
      <c r="AX32" s="357">
        <v>2</v>
      </c>
      <c r="AY32" s="330">
        <f t="shared" si="47"/>
        <v>2.4459813084112145</v>
      </c>
      <c r="AZ32" s="357">
        <v>4.5</v>
      </c>
      <c r="BA32" s="330">
        <f t="shared" si="48"/>
        <v>5.503457943925232</v>
      </c>
      <c r="BB32" s="359">
        <v>2.5</v>
      </c>
      <c r="BC32" s="332">
        <f t="shared" si="49"/>
        <v>3.057476635514018</v>
      </c>
      <c r="BD32" s="359">
        <v>4</v>
      </c>
      <c r="BE32" s="359">
        <f t="shared" si="50"/>
        <v>4.891962616822429</v>
      </c>
    </row>
    <row r="33" spans="2:57" s="319" customFormat="1" ht="15" outlineLevel="2">
      <c r="B33" s="326" t="s">
        <v>289</v>
      </c>
      <c r="C33" s="327" t="s">
        <v>549</v>
      </c>
      <c r="D33" s="328" t="s">
        <v>548</v>
      </c>
      <c r="E33" s="329">
        <f>'Average Rates'!E174</f>
        <v>1.0191588785046728</v>
      </c>
      <c r="F33" s="360">
        <v>90</v>
      </c>
      <c r="G33" s="331">
        <f>F33*$E33</f>
        <v>91.72429906542055</v>
      </c>
      <c r="H33" s="360">
        <v>90</v>
      </c>
      <c r="I33" s="330">
        <f t="shared" si="26"/>
        <v>91.72429906542055</v>
      </c>
      <c r="J33" s="330">
        <v>106</v>
      </c>
      <c r="K33" s="330">
        <f t="shared" si="27"/>
        <v>108.03084112149531</v>
      </c>
      <c r="L33" s="330">
        <v>76.5</v>
      </c>
      <c r="M33" s="330">
        <f t="shared" si="28"/>
        <v>77.96565420560746</v>
      </c>
      <c r="N33" s="330">
        <v>61</v>
      </c>
      <c r="O33" s="330">
        <f t="shared" si="29"/>
        <v>62.16869158878504</v>
      </c>
      <c r="P33" s="330">
        <v>51.85</v>
      </c>
      <c r="Q33" s="330">
        <f t="shared" si="30"/>
        <v>52.84338785046729</v>
      </c>
      <c r="R33" s="330">
        <v>108</v>
      </c>
      <c r="S33" s="330">
        <f t="shared" si="31"/>
        <v>110.06915887850467</v>
      </c>
      <c r="T33" s="330">
        <v>143</v>
      </c>
      <c r="U33" s="330">
        <f t="shared" si="32"/>
        <v>145.7397196261682</v>
      </c>
      <c r="V33" s="330">
        <v>238.5</v>
      </c>
      <c r="W33" s="330">
        <f t="shared" si="33"/>
        <v>243.06939252336446</v>
      </c>
      <c r="X33" s="330">
        <v>140.4</v>
      </c>
      <c r="Y33" s="330">
        <f t="shared" si="34"/>
        <v>143.08990654205607</v>
      </c>
      <c r="Z33" s="330">
        <v>55</v>
      </c>
      <c r="AA33" s="330">
        <f t="shared" si="35"/>
        <v>56.053738317757</v>
      </c>
      <c r="AB33" s="330">
        <v>55</v>
      </c>
      <c r="AC33" s="330">
        <f t="shared" si="36"/>
        <v>56.053738317757</v>
      </c>
      <c r="AD33" s="330">
        <v>51.85</v>
      </c>
      <c r="AE33" s="330">
        <f t="shared" si="37"/>
        <v>52.84338785046729</v>
      </c>
      <c r="AF33" s="330">
        <v>200</v>
      </c>
      <c r="AG33" s="330">
        <f t="shared" si="38"/>
        <v>203.83177570093457</v>
      </c>
      <c r="AH33" s="330">
        <v>115</v>
      </c>
      <c r="AI33" s="330">
        <f t="shared" si="39"/>
        <v>117.20327102803738</v>
      </c>
      <c r="AJ33" s="332">
        <v>61</v>
      </c>
      <c r="AK33" s="332">
        <f t="shared" si="40"/>
        <v>62.16869158878504</v>
      </c>
      <c r="AL33" s="332">
        <v>61</v>
      </c>
      <c r="AM33" s="332">
        <f t="shared" si="41"/>
        <v>62.16869158878504</v>
      </c>
      <c r="AN33" s="330">
        <v>238.5</v>
      </c>
      <c r="AO33" s="332">
        <f t="shared" si="42"/>
        <v>243.06939252336446</v>
      </c>
      <c r="AP33" s="332">
        <v>54</v>
      </c>
      <c r="AQ33" s="332">
        <f t="shared" si="43"/>
        <v>55.03457943925233</v>
      </c>
      <c r="AR33" s="332">
        <v>40.5</v>
      </c>
      <c r="AS33" s="332">
        <f t="shared" si="44"/>
        <v>41.27593457943925</v>
      </c>
      <c r="AT33" s="330">
        <v>8</v>
      </c>
      <c r="AU33" s="330">
        <f t="shared" si="45"/>
        <v>8.153271028037382</v>
      </c>
      <c r="AV33" s="330">
        <v>5</v>
      </c>
      <c r="AW33" s="330">
        <f t="shared" si="46"/>
        <v>5.095794392523364</v>
      </c>
      <c r="AX33" s="330">
        <v>4</v>
      </c>
      <c r="AY33" s="330">
        <f t="shared" si="47"/>
        <v>4.076635514018691</v>
      </c>
      <c r="AZ33" s="330">
        <v>9</v>
      </c>
      <c r="BA33" s="330">
        <f t="shared" si="48"/>
        <v>9.172429906542055</v>
      </c>
      <c r="BB33" s="332">
        <v>8</v>
      </c>
      <c r="BC33" s="332">
        <f t="shared" si="49"/>
        <v>8.153271028037382</v>
      </c>
      <c r="BD33" s="332">
        <v>8</v>
      </c>
      <c r="BE33" s="332">
        <f t="shared" si="50"/>
        <v>8.153271028037382</v>
      </c>
    </row>
    <row r="34" spans="2:57" s="338" customFormat="1" ht="12.75" outlineLevel="2">
      <c r="B34" s="472" t="s">
        <v>550</v>
      </c>
      <c r="C34" s="473" t="s">
        <v>551</v>
      </c>
      <c r="D34" s="328" t="s">
        <v>548</v>
      </c>
      <c r="E34" s="474">
        <f>'Average Rates'!E140</f>
        <v>5.848090406021185</v>
      </c>
      <c r="F34" s="330">
        <v>27.7</v>
      </c>
      <c r="G34" s="331">
        <f>E34*F34</f>
        <v>161.99210424678682</v>
      </c>
      <c r="H34" s="330">
        <v>27.7</v>
      </c>
      <c r="I34" s="330">
        <f t="shared" si="26"/>
        <v>161.99210424678682</v>
      </c>
      <c r="J34" s="330">
        <f>H34</f>
        <v>27.7</v>
      </c>
      <c r="K34" s="330">
        <f t="shared" si="27"/>
        <v>161.99210424678682</v>
      </c>
      <c r="L34" s="330">
        <v>26.59</v>
      </c>
      <c r="M34" s="330">
        <f t="shared" si="28"/>
        <v>155.5007238961033</v>
      </c>
      <c r="N34" s="330">
        <v>22</v>
      </c>
      <c r="O34" s="330">
        <f t="shared" si="29"/>
        <v>128.65798893246605</v>
      </c>
      <c r="P34" s="330">
        <v>22</v>
      </c>
      <c r="Q34" s="330">
        <f t="shared" si="30"/>
        <v>128.65798893246605</v>
      </c>
      <c r="R34" s="330">
        <v>32.5</v>
      </c>
      <c r="S34" s="330">
        <f t="shared" si="31"/>
        <v>190.0629381956885</v>
      </c>
      <c r="T34" s="330">
        <v>37.5</v>
      </c>
      <c r="U34" s="330">
        <f t="shared" si="32"/>
        <v>219.30339022579443</v>
      </c>
      <c r="V34" s="330">
        <v>60.7</v>
      </c>
      <c r="W34" s="330">
        <f t="shared" si="33"/>
        <v>354.97908764548595</v>
      </c>
      <c r="X34" s="523">
        <v>36.9</v>
      </c>
      <c r="Y34" s="330">
        <f t="shared" si="34"/>
        <v>215.7945359821817</v>
      </c>
      <c r="Z34" s="330">
        <v>26.59</v>
      </c>
      <c r="AA34" s="330">
        <f t="shared" si="35"/>
        <v>155.5007238961033</v>
      </c>
      <c r="AB34" s="330">
        <v>24.3</v>
      </c>
      <c r="AC34" s="330">
        <f t="shared" si="36"/>
        <v>142.1085968663148</v>
      </c>
      <c r="AD34" s="330">
        <v>24.29</v>
      </c>
      <c r="AE34" s="330">
        <f t="shared" si="37"/>
        <v>142.05011596225458</v>
      </c>
      <c r="AF34" s="330">
        <v>36.9</v>
      </c>
      <c r="AG34" s="330">
        <f t="shared" si="38"/>
        <v>215.7945359821817</v>
      </c>
      <c r="AH34" s="330">
        <v>27.7</v>
      </c>
      <c r="AI34" s="330">
        <f t="shared" si="39"/>
        <v>161.99210424678682</v>
      </c>
      <c r="AJ34" s="332">
        <v>22</v>
      </c>
      <c r="AK34" s="332">
        <f t="shared" si="40"/>
        <v>128.65798893246605</v>
      </c>
      <c r="AL34" s="332">
        <v>24.29</v>
      </c>
      <c r="AM34" s="332">
        <f t="shared" si="41"/>
        <v>142.05011596225458</v>
      </c>
      <c r="AN34" s="330">
        <v>50.8</v>
      </c>
      <c r="AO34" s="332">
        <f t="shared" si="42"/>
        <v>297.08299262587616</v>
      </c>
      <c r="AP34" s="332">
        <v>21.443400000000004</v>
      </c>
      <c r="AQ34" s="332">
        <f t="shared" si="43"/>
        <v>125.4029418124747</v>
      </c>
      <c r="AR34" s="332">
        <v>16.082550000000005</v>
      </c>
      <c r="AS34" s="332">
        <f t="shared" si="44"/>
        <v>94.05220635935603</v>
      </c>
      <c r="AT34" s="330">
        <v>1.5</v>
      </c>
      <c r="AU34" s="330">
        <f t="shared" si="45"/>
        <v>8.772135609031777</v>
      </c>
      <c r="AV34" s="330">
        <v>1.5</v>
      </c>
      <c r="AW34" s="330">
        <f t="shared" si="46"/>
        <v>8.772135609031777</v>
      </c>
      <c r="AX34" s="330">
        <v>0.4</v>
      </c>
      <c r="AY34" s="330">
        <f t="shared" si="47"/>
        <v>2.339236162408474</v>
      </c>
      <c r="AZ34" s="330">
        <v>2.7</v>
      </c>
      <c r="BA34" s="330">
        <f t="shared" si="48"/>
        <v>15.7898440962572</v>
      </c>
      <c r="BB34" s="332">
        <v>1.7</v>
      </c>
      <c r="BC34" s="332">
        <f t="shared" si="49"/>
        <v>9.941753690236014</v>
      </c>
      <c r="BD34" s="332">
        <v>1.7</v>
      </c>
      <c r="BE34" s="332">
        <f t="shared" si="50"/>
        <v>9.941753690236014</v>
      </c>
    </row>
    <row r="35" spans="2:57" s="319" customFormat="1" ht="14.25" customHeight="1" outlineLevel="2">
      <c r="B35" s="326" t="s">
        <v>409</v>
      </c>
      <c r="C35" s="361" t="s">
        <v>552</v>
      </c>
      <c r="D35" s="328" t="s">
        <v>542</v>
      </c>
      <c r="E35" s="329">
        <f>'Average Rates'!E128</f>
        <v>20.234853873166667</v>
      </c>
      <c r="F35" s="330">
        <v>1</v>
      </c>
      <c r="G35" s="331">
        <f>F35*$E35</f>
        <v>20.234853873166667</v>
      </c>
      <c r="H35" s="360">
        <v>1</v>
      </c>
      <c r="I35" s="330">
        <f t="shared" si="26"/>
        <v>20.234853873166667</v>
      </c>
      <c r="J35" s="330">
        <v>1</v>
      </c>
      <c r="K35" s="330">
        <f t="shared" si="27"/>
        <v>20.234853873166667</v>
      </c>
      <c r="L35" s="330">
        <v>1</v>
      </c>
      <c r="M35" s="330">
        <f t="shared" si="28"/>
        <v>20.234853873166667</v>
      </c>
      <c r="N35" s="330">
        <v>1</v>
      </c>
      <c r="O35" s="330">
        <f t="shared" si="29"/>
        <v>20.234853873166667</v>
      </c>
      <c r="P35" s="330">
        <v>1</v>
      </c>
      <c r="Q35" s="330">
        <f t="shared" si="30"/>
        <v>20.234853873166667</v>
      </c>
      <c r="R35" s="330">
        <v>1</v>
      </c>
      <c r="S35" s="330">
        <f t="shared" si="31"/>
        <v>20.234853873166667</v>
      </c>
      <c r="T35" s="330">
        <v>1</v>
      </c>
      <c r="U35" s="330">
        <f t="shared" si="32"/>
        <v>20.234853873166667</v>
      </c>
      <c r="V35" s="330">
        <v>1</v>
      </c>
      <c r="W35" s="330">
        <f t="shared" si="33"/>
        <v>20.234853873166667</v>
      </c>
      <c r="X35" s="330">
        <v>1</v>
      </c>
      <c r="Y35" s="330">
        <f t="shared" si="34"/>
        <v>20.234853873166667</v>
      </c>
      <c r="Z35" s="330">
        <v>1</v>
      </c>
      <c r="AA35" s="330">
        <f t="shared" si="35"/>
        <v>20.234853873166667</v>
      </c>
      <c r="AB35" s="330">
        <v>1</v>
      </c>
      <c r="AC35" s="330">
        <f t="shared" si="36"/>
        <v>20.234853873166667</v>
      </c>
      <c r="AD35" s="330">
        <v>1</v>
      </c>
      <c r="AE35" s="330">
        <f t="shared" si="37"/>
        <v>20.234853873166667</v>
      </c>
      <c r="AF35" s="330">
        <v>1</v>
      </c>
      <c r="AG35" s="330">
        <f t="shared" si="38"/>
        <v>20.234853873166667</v>
      </c>
      <c r="AH35" s="330">
        <v>1</v>
      </c>
      <c r="AI35" s="330">
        <f t="shared" si="39"/>
        <v>20.234853873166667</v>
      </c>
      <c r="AJ35" s="332">
        <v>1</v>
      </c>
      <c r="AK35" s="332">
        <f t="shared" si="40"/>
        <v>20.234853873166667</v>
      </c>
      <c r="AL35" s="332">
        <v>1</v>
      </c>
      <c r="AM35" s="332">
        <f t="shared" si="41"/>
        <v>20.234853873166667</v>
      </c>
      <c r="AN35" s="330">
        <v>1</v>
      </c>
      <c r="AO35" s="332">
        <f t="shared" si="42"/>
        <v>20.234853873166667</v>
      </c>
      <c r="AP35" s="332">
        <v>1</v>
      </c>
      <c r="AQ35" s="332">
        <f t="shared" si="43"/>
        <v>20.234853873166667</v>
      </c>
      <c r="AR35" s="332">
        <v>1</v>
      </c>
      <c r="AS35" s="332">
        <f t="shared" si="44"/>
        <v>20.234853873166667</v>
      </c>
      <c r="AT35" s="330">
        <v>0</v>
      </c>
      <c r="AU35" s="330">
        <f t="shared" si="45"/>
        <v>0</v>
      </c>
      <c r="AV35" s="330">
        <v>0</v>
      </c>
      <c r="AW35" s="330">
        <f t="shared" si="46"/>
        <v>0</v>
      </c>
      <c r="AX35" s="330">
        <v>0</v>
      </c>
      <c r="AY35" s="330">
        <f t="shared" si="47"/>
        <v>0</v>
      </c>
      <c r="AZ35" s="330">
        <v>0</v>
      </c>
      <c r="BA35" s="330">
        <f t="shared" si="48"/>
        <v>0</v>
      </c>
      <c r="BB35" s="332">
        <v>0</v>
      </c>
      <c r="BC35" s="332">
        <f t="shared" si="49"/>
        <v>0</v>
      </c>
      <c r="BD35" s="332">
        <v>0</v>
      </c>
      <c r="BE35" s="332">
        <f t="shared" si="50"/>
        <v>0</v>
      </c>
    </row>
    <row r="36" spans="2:57" s="319" customFormat="1" ht="25.5" outlineLevel="2">
      <c r="B36" s="326" t="s">
        <v>553</v>
      </c>
      <c r="C36" s="327" t="s">
        <v>554</v>
      </c>
      <c r="D36" s="328" t="s">
        <v>555</v>
      </c>
      <c r="E36" s="329">
        <f>'Average Rates'!E129</f>
        <v>0.36</v>
      </c>
      <c r="F36" s="330">
        <v>12</v>
      </c>
      <c r="G36" s="331">
        <f>F36*$E36</f>
        <v>4.32</v>
      </c>
      <c r="H36" s="360">
        <v>12</v>
      </c>
      <c r="I36" s="330">
        <f t="shared" si="26"/>
        <v>4.32</v>
      </c>
      <c r="J36" s="330">
        <v>12</v>
      </c>
      <c r="K36" s="330">
        <f t="shared" si="27"/>
        <v>4.32</v>
      </c>
      <c r="L36" s="330">
        <v>12</v>
      </c>
      <c r="M36" s="330">
        <f t="shared" si="28"/>
        <v>4.32</v>
      </c>
      <c r="N36" s="330">
        <v>12</v>
      </c>
      <c r="O36" s="330">
        <f t="shared" si="29"/>
        <v>4.32</v>
      </c>
      <c r="P36" s="330">
        <v>12</v>
      </c>
      <c r="Q36" s="330">
        <f t="shared" si="30"/>
        <v>4.32</v>
      </c>
      <c r="R36" s="330">
        <v>12</v>
      </c>
      <c r="S36" s="330">
        <f t="shared" si="31"/>
        <v>4.32</v>
      </c>
      <c r="T36" s="330">
        <v>12</v>
      </c>
      <c r="U36" s="330">
        <f t="shared" si="32"/>
        <v>4.32</v>
      </c>
      <c r="V36" s="330">
        <v>12</v>
      </c>
      <c r="W36" s="330">
        <f t="shared" si="33"/>
        <v>4.32</v>
      </c>
      <c r="X36" s="330">
        <v>12</v>
      </c>
      <c r="Y36" s="330">
        <f t="shared" si="34"/>
        <v>4.32</v>
      </c>
      <c r="Z36" s="330">
        <v>12</v>
      </c>
      <c r="AA36" s="330">
        <f t="shared" si="35"/>
        <v>4.32</v>
      </c>
      <c r="AB36" s="330">
        <v>12</v>
      </c>
      <c r="AC36" s="330">
        <f t="shared" si="36"/>
        <v>4.32</v>
      </c>
      <c r="AD36" s="330">
        <v>12</v>
      </c>
      <c r="AE36" s="330">
        <f t="shared" si="37"/>
        <v>4.32</v>
      </c>
      <c r="AF36" s="330">
        <v>12</v>
      </c>
      <c r="AG36" s="330">
        <f t="shared" si="38"/>
        <v>4.32</v>
      </c>
      <c r="AH36" s="330">
        <v>12</v>
      </c>
      <c r="AI36" s="330">
        <f t="shared" si="39"/>
        <v>4.32</v>
      </c>
      <c r="AJ36" s="332">
        <v>12</v>
      </c>
      <c r="AK36" s="332">
        <f t="shared" si="40"/>
        <v>4.32</v>
      </c>
      <c r="AL36" s="332">
        <v>12</v>
      </c>
      <c r="AM36" s="332">
        <f t="shared" si="41"/>
        <v>4.32</v>
      </c>
      <c r="AN36" s="330">
        <v>12</v>
      </c>
      <c r="AO36" s="332">
        <f t="shared" si="42"/>
        <v>4.32</v>
      </c>
      <c r="AP36" s="332">
        <v>1</v>
      </c>
      <c r="AQ36" s="332">
        <f t="shared" si="43"/>
        <v>0.36</v>
      </c>
      <c r="AR36" s="332">
        <v>1</v>
      </c>
      <c r="AS36" s="332">
        <f t="shared" si="44"/>
        <v>0.36</v>
      </c>
      <c r="AT36" s="330">
        <v>0</v>
      </c>
      <c r="AU36" s="330">
        <f t="shared" si="45"/>
        <v>0</v>
      </c>
      <c r="AV36" s="330">
        <v>0</v>
      </c>
      <c r="AW36" s="330">
        <f t="shared" si="46"/>
        <v>0</v>
      </c>
      <c r="AX36" s="330">
        <v>0</v>
      </c>
      <c r="AY36" s="330">
        <f t="shared" si="47"/>
        <v>0</v>
      </c>
      <c r="AZ36" s="330">
        <v>0</v>
      </c>
      <c r="BA36" s="330">
        <f t="shared" si="48"/>
        <v>0</v>
      </c>
      <c r="BB36" s="332">
        <v>0</v>
      </c>
      <c r="BC36" s="332">
        <f t="shared" si="49"/>
        <v>0</v>
      </c>
      <c r="BD36" s="332">
        <v>0</v>
      </c>
      <c r="BE36" s="332">
        <f t="shared" si="50"/>
        <v>0</v>
      </c>
    </row>
    <row r="37" spans="2:57" s="319" customFormat="1" ht="15" outlineLevel="2">
      <c r="B37" s="326" t="s">
        <v>556</v>
      </c>
      <c r="C37" s="356" t="s">
        <v>557</v>
      </c>
      <c r="D37" s="328">
        <v>1</v>
      </c>
      <c r="E37" s="329">
        <f>'Average Rates'!E170</f>
        <v>75</v>
      </c>
      <c r="F37" s="330">
        <v>1</v>
      </c>
      <c r="G37" s="331">
        <f>E37*F37</f>
        <v>75</v>
      </c>
      <c r="H37" s="360">
        <v>1.13</v>
      </c>
      <c r="I37" s="330">
        <f t="shared" si="26"/>
        <v>84.74999999999999</v>
      </c>
      <c r="J37" s="330">
        <v>1.27</v>
      </c>
      <c r="K37" s="330">
        <f t="shared" si="27"/>
        <v>95.25</v>
      </c>
      <c r="L37" s="330">
        <v>1.13</v>
      </c>
      <c r="M37" s="330">
        <f t="shared" si="28"/>
        <v>84.74999999999999</v>
      </c>
      <c r="N37" s="330">
        <v>1.13</v>
      </c>
      <c r="O37" s="330">
        <f t="shared" si="29"/>
        <v>84.74999999999999</v>
      </c>
      <c r="P37" s="330">
        <v>1</v>
      </c>
      <c r="Q37" s="330">
        <f t="shared" si="30"/>
        <v>75</v>
      </c>
      <c r="R37" s="330">
        <v>1.13</v>
      </c>
      <c r="S37" s="330">
        <f t="shared" si="31"/>
        <v>84.74999999999999</v>
      </c>
      <c r="T37" s="330">
        <v>1.47</v>
      </c>
      <c r="U37" s="330">
        <f t="shared" si="32"/>
        <v>110.25</v>
      </c>
      <c r="V37" s="330">
        <v>2</v>
      </c>
      <c r="W37" s="330">
        <f t="shared" si="33"/>
        <v>150</v>
      </c>
      <c r="X37" s="330">
        <v>1.25</v>
      </c>
      <c r="Y37" s="330">
        <f t="shared" si="34"/>
        <v>93.75</v>
      </c>
      <c r="Z37" s="330">
        <v>1.07</v>
      </c>
      <c r="AA37" s="330">
        <f t="shared" si="35"/>
        <v>80.25</v>
      </c>
      <c r="AB37" s="330">
        <v>1.06</v>
      </c>
      <c r="AC37" s="330">
        <f t="shared" si="36"/>
        <v>79.5</v>
      </c>
      <c r="AD37" s="525">
        <v>1</v>
      </c>
      <c r="AE37" s="330">
        <f t="shared" si="37"/>
        <v>75</v>
      </c>
      <c r="AF37" s="523">
        <v>1.92</v>
      </c>
      <c r="AG37" s="330">
        <f t="shared" si="38"/>
        <v>144</v>
      </c>
      <c r="AH37" s="330">
        <v>1.33</v>
      </c>
      <c r="AI37" s="330">
        <f t="shared" si="39"/>
        <v>99.75</v>
      </c>
      <c r="AJ37" s="332">
        <v>1</v>
      </c>
      <c r="AK37" s="332">
        <f t="shared" si="40"/>
        <v>75</v>
      </c>
      <c r="AL37" s="332">
        <v>1.2</v>
      </c>
      <c r="AM37" s="332">
        <f t="shared" si="41"/>
        <v>90</v>
      </c>
      <c r="AN37" s="330">
        <v>1.4</v>
      </c>
      <c r="AO37" s="332">
        <f t="shared" si="42"/>
        <v>105</v>
      </c>
      <c r="AP37" s="332">
        <v>1</v>
      </c>
      <c r="AQ37" s="332">
        <f t="shared" si="43"/>
        <v>75</v>
      </c>
      <c r="AR37" s="332">
        <v>1</v>
      </c>
      <c r="AS37" s="332">
        <f t="shared" si="44"/>
        <v>75</v>
      </c>
      <c r="AT37" s="330">
        <v>0.07</v>
      </c>
      <c r="AU37" s="330">
        <f t="shared" si="45"/>
        <v>5.250000000000001</v>
      </c>
      <c r="AV37" s="330">
        <v>0</v>
      </c>
      <c r="AW37" s="330">
        <f t="shared" si="46"/>
        <v>0</v>
      </c>
      <c r="AX37" s="330">
        <v>0</v>
      </c>
      <c r="AY37" s="330">
        <f t="shared" si="47"/>
        <v>0</v>
      </c>
      <c r="AZ37" s="330">
        <v>0.13</v>
      </c>
      <c r="BA37" s="330">
        <f t="shared" si="48"/>
        <v>9.75</v>
      </c>
      <c r="BB37" s="332">
        <v>0.1</v>
      </c>
      <c r="BC37" s="332">
        <f t="shared" si="49"/>
        <v>7.5</v>
      </c>
      <c r="BD37" s="332">
        <v>0.15</v>
      </c>
      <c r="BE37" s="332">
        <f t="shared" si="50"/>
        <v>11.25</v>
      </c>
    </row>
    <row r="38" spans="2:57" s="319" customFormat="1" ht="15" outlineLevel="2">
      <c r="B38" s="326" t="s">
        <v>558</v>
      </c>
      <c r="C38" s="327" t="s">
        <v>559</v>
      </c>
      <c r="D38" s="328" t="s">
        <v>530</v>
      </c>
      <c r="E38" s="329">
        <f>'Average Rates'!E130</f>
        <v>55</v>
      </c>
      <c r="F38" s="330">
        <v>1</v>
      </c>
      <c r="G38" s="331">
        <f>F38*$E38</f>
        <v>55</v>
      </c>
      <c r="H38" s="360">
        <v>1</v>
      </c>
      <c r="I38" s="330">
        <f t="shared" si="26"/>
        <v>55</v>
      </c>
      <c r="J38" s="330">
        <v>1</v>
      </c>
      <c r="K38" s="330">
        <f t="shared" si="27"/>
        <v>55</v>
      </c>
      <c r="L38" s="330">
        <v>1</v>
      </c>
      <c r="M38" s="330">
        <f t="shared" si="28"/>
        <v>55</v>
      </c>
      <c r="N38" s="330">
        <v>1</v>
      </c>
      <c r="O38" s="330">
        <f t="shared" si="29"/>
        <v>55</v>
      </c>
      <c r="P38" s="330">
        <v>1</v>
      </c>
      <c r="Q38" s="330">
        <f t="shared" si="30"/>
        <v>55</v>
      </c>
      <c r="R38" s="330">
        <v>1</v>
      </c>
      <c r="S38" s="330">
        <f t="shared" si="31"/>
        <v>55</v>
      </c>
      <c r="T38" s="330">
        <v>1</v>
      </c>
      <c r="U38" s="330">
        <f t="shared" si="32"/>
        <v>55</v>
      </c>
      <c r="V38" s="330">
        <v>1</v>
      </c>
      <c r="W38" s="330">
        <f t="shared" si="33"/>
        <v>55</v>
      </c>
      <c r="X38" s="330">
        <v>1</v>
      </c>
      <c r="Y38" s="330">
        <f t="shared" si="34"/>
        <v>55</v>
      </c>
      <c r="Z38" s="330">
        <v>1</v>
      </c>
      <c r="AA38" s="330">
        <f t="shared" si="35"/>
        <v>55</v>
      </c>
      <c r="AB38" s="330">
        <v>1</v>
      </c>
      <c r="AC38" s="330">
        <f t="shared" si="36"/>
        <v>55</v>
      </c>
      <c r="AD38" s="330">
        <v>1</v>
      </c>
      <c r="AE38" s="330">
        <f t="shared" si="37"/>
        <v>55</v>
      </c>
      <c r="AF38" s="330">
        <v>1</v>
      </c>
      <c r="AG38" s="330">
        <f t="shared" si="38"/>
        <v>55</v>
      </c>
      <c r="AH38" s="330">
        <v>1</v>
      </c>
      <c r="AI38" s="330">
        <f t="shared" si="39"/>
        <v>55</v>
      </c>
      <c r="AJ38" s="332">
        <v>1</v>
      </c>
      <c r="AK38" s="332">
        <f t="shared" si="40"/>
        <v>55</v>
      </c>
      <c r="AL38" s="332">
        <v>1</v>
      </c>
      <c r="AM38" s="332">
        <f t="shared" si="41"/>
        <v>55</v>
      </c>
      <c r="AN38" s="330">
        <v>1</v>
      </c>
      <c r="AO38" s="332">
        <f t="shared" si="42"/>
        <v>55</v>
      </c>
      <c r="AP38" s="332">
        <v>0.66</v>
      </c>
      <c r="AQ38" s="332">
        <f t="shared" si="43"/>
        <v>36.300000000000004</v>
      </c>
      <c r="AR38" s="332">
        <v>0.66</v>
      </c>
      <c r="AS38" s="332">
        <f t="shared" si="44"/>
        <v>36.300000000000004</v>
      </c>
      <c r="AT38" s="330">
        <v>0</v>
      </c>
      <c r="AU38" s="330">
        <f t="shared" si="45"/>
        <v>0</v>
      </c>
      <c r="AV38" s="330">
        <v>0</v>
      </c>
      <c r="AW38" s="330">
        <f t="shared" si="46"/>
        <v>0</v>
      </c>
      <c r="AX38" s="330">
        <v>0</v>
      </c>
      <c r="AY38" s="330">
        <f t="shared" si="47"/>
        <v>0</v>
      </c>
      <c r="AZ38" s="330">
        <v>0</v>
      </c>
      <c r="BA38" s="330">
        <f t="shared" si="48"/>
        <v>0</v>
      </c>
      <c r="BB38" s="332">
        <v>0</v>
      </c>
      <c r="BC38" s="332">
        <f t="shared" si="49"/>
        <v>0</v>
      </c>
      <c r="BD38" s="332">
        <v>0</v>
      </c>
      <c r="BE38" s="332">
        <f t="shared" si="50"/>
        <v>0</v>
      </c>
    </row>
    <row r="39" spans="2:57" s="319" customFormat="1" ht="15" outlineLevel="2">
      <c r="B39" s="326" t="s">
        <v>560</v>
      </c>
      <c r="C39" s="356" t="s">
        <v>561</v>
      </c>
      <c r="D39" s="328" t="s">
        <v>530</v>
      </c>
      <c r="E39" s="329">
        <f>'Average Rates'!E134</f>
        <v>175</v>
      </c>
      <c r="F39" s="330">
        <v>1</v>
      </c>
      <c r="G39" s="331">
        <f>F39*$E39</f>
        <v>175</v>
      </c>
      <c r="H39" s="330">
        <v>1.2</v>
      </c>
      <c r="I39" s="330">
        <f t="shared" si="26"/>
        <v>210</v>
      </c>
      <c r="J39" s="330">
        <v>1.2</v>
      </c>
      <c r="K39" s="330">
        <f t="shared" si="27"/>
        <v>210</v>
      </c>
      <c r="L39" s="330">
        <v>0.87</v>
      </c>
      <c r="M39" s="330">
        <f t="shared" si="28"/>
        <v>152.25</v>
      </c>
      <c r="N39" s="330">
        <v>1.2</v>
      </c>
      <c r="O39" s="330">
        <f t="shared" si="29"/>
        <v>210</v>
      </c>
      <c r="P39" s="330">
        <v>1.1</v>
      </c>
      <c r="Q39" s="330">
        <f t="shared" si="30"/>
        <v>192.50000000000003</v>
      </c>
      <c r="R39" s="330">
        <v>1.2</v>
      </c>
      <c r="S39" s="330">
        <f t="shared" si="31"/>
        <v>210</v>
      </c>
      <c r="T39" s="330">
        <v>1.5</v>
      </c>
      <c r="U39" s="330">
        <f t="shared" si="32"/>
        <v>262.5</v>
      </c>
      <c r="V39" s="330">
        <v>2</v>
      </c>
      <c r="W39" s="330">
        <f t="shared" si="33"/>
        <v>350</v>
      </c>
      <c r="X39" s="330">
        <v>1.2</v>
      </c>
      <c r="Y39" s="330">
        <f t="shared" si="34"/>
        <v>210</v>
      </c>
      <c r="Z39" s="330">
        <v>1.2</v>
      </c>
      <c r="AA39" s="330">
        <f t="shared" si="35"/>
        <v>210</v>
      </c>
      <c r="AB39" s="330">
        <v>1.2</v>
      </c>
      <c r="AC39" s="330">
        <f t="shared" si="36"/>
        <v>210</v>
      </c>
      <c r="AD39" s="330">
        <v>1.2</v>
      </c>
      <c r="AE39" s="330">
        <f t="shared" si="37"/>
        <v>210</v>
      </c>
      <c r="AF39" s="330">
        <v>1.2</v>
      </c>
      <c r="AG39" s="330">
        <f t="shared" si="38"/>
        <v>210</v>
      </c>
      <c r="AH39" s="330">
        <v>1.2</v>
      </c>
      <c r="AI39" s="330">
        <f t="shared" si="39"/>
        <v>210</v>
      </c>
      <c r="AJ39" s="332">
        <v>1</v>
      </c>
      <c r="AK39" s="332">
        <f t="shared" si="40"/>
        <v>175</v>
      </c>
      <c r="AL39" s="332">
        <v>1.2</v>
      </c>
      <c r="AM39" s="332">
        <f t="shared" si="41"/>
        <v>210</v>
      </c>
      <c r="AN39" s="330">
        <v>2</v>
      </c>
      <c r="AO39" s="332">
        <f t="shared" si="42"/>
        <v>350</v>
      </c>
      <c r="AP39" s="332">
        <v>1</v>
      </c>
      <c r="AQ39" s="332">
        <f t="shared" si="43"/>
        <v>175</v>
      </c>
      <c r="AR39" s="332">
        <v>1</v>
      </c>
      <c r="AS39" s="332">
        <f t="shared" si="44"/>
        <v>175</v>
      </c>
      <c r="AT39" s="330">
        <v>0</v>
      </c>
      <c r="AU39" s="330">
        <f t="shared" si="45"/>
        <v>0</v>
      </c>
      <c r="AV39" s="330">
        <v>0</v>
      </c>
      <c r="AW39" s="330">
        <f t="shared" si="46"/>
        <v>0</v>
      </c>
      <c r="AX39" s="330">
        <v>0</v>
      </c>
      <c r="AY39" s="330">
        <f t="shared" si="47"/>
        <v>0</v>
      </c>
      <c r="AZ39" s="330">
        <v>0</v>
      </c>
      <c r="BA39" s="330">
        <f t="shared" si="48"/>
        <v>0</v>
      </c>
      <c r="BB39" s="332">
        <v>0</v>
      </c>
      <c r="BC39" s="332">
        <f t="shared" si="49"/>
        <v>0</v>
      </c>
      <c r="BD39" s="332">
        <v>0</v>
      </c>
      <c r="BE39" s="332">
        <f>BD39*$E39*1.2</f>
        <v>0</v>
      </c>
    </row>
    <row r="40" spans="2:57" s="338" customFormat="1" ht="12.75" outlineLevel="1">
      <c r="B40" s="339"/>
      <c r="C40" s="340" t="s">
        <v>562</v>
      </c>
      <c r="D40" s="341" t="s">
        <v>259</v>
      </c>
      <c r="E40" s="341"/>
      <c r="F40" s="341"/>
      <c r="G40" s="341">
        <f>SUM(G25:G39)</f>
        <v>1078.7710295224838</v>
      </c>
      <c r="H40" s="341"/>
      <c r="I40" s="341">
        <f>SUM(I25:I39)</f>
        <v>1161.5210295224838</v>
      </c>
      <c r="J40" s="341"/>
      <c r="K40" s="341">
        <f>SUM(K25:K39)</f>
        <v>1231.3418332608016</v>
      </c>
      <c r="L40" s="341"/>
      <c r="M40" s="341">
        <f>SUM(M25:M39)</f>
        <v>1040.1398454334826</v>
      </c>
      <c r="N40" s="341"/>
      <c r="O40" s="341">
        <f>SUM(O25:O39)</f>
        <v>990.7899048623689</v>
      </c>
      <c r="P40" s="341"/>
      <c r="Q40" s="341">
        <f>SUM(Q25:Q39)</f>
        <v>931.056432899752</v>
      </c>
      <c r="R40" s="341"/>
      <c r="S40" s="341">
        <f>SUM(S25:S39)</f>
        <v>1273.1063008545632</v>
      </c>
      <c r="T40" s="341"/>
      <c r="U40" s="341">
        <f>SUM(U25:U39)</f>
        <v>1384.4799790528932</v>
      </c>
      <c r="V40" s="341"/>
      <c r="W40" s="341">
        <f>SUM(W25:W39)</f>
        <v>2128.2733867529587</v>
      </c>
      <c r="X40" s="341"/>
      <c r="Y40" s="341">
        <f>SUM(Y25:Y39)</f>
        <v>1405.357610790589</v>
      </c>
      <c r="Z40" s="341"/>
      <c r="AA40" s="341">
        <f>SUM(AA25:AA39)</f>
        <v>983.859518330679</v>
      </c>
      <c r="AB40" s="341"/>
      <c r="AC40" s="341">
        <f>SUM(AC25:AC39)</f>
        <v>988.7173913008904</v>
      </c>
      <c r="AD40" s="341"/>
      <c r="AE40" s="341">
        <f>SUM(AE25:AE39)</f>
        <v>942.9485599295406</v>
      </c>
      <c r="AF40" s="341"/>
      <c r="AG40" s="341">
        <f>SUM(AG25:AG39)</f>
        <v>1551.4350500429255</v>
      </c>
      <c r="AH40" s="341"/>
      <c r="AI40" s="341">
        <f>SUM(AI25:AI39)</f>
        <v>1292.235612700054</v>
      </c>
      <c r="AJ40" s="341"/>
      <c r="AK40" s="341">
        <f>SUM(AK25:AK39)</f>
        <v>908.0399048623689</v>
      </c>
      <c r="AL40" s="341"/>
      <c r="AM40" s="341">
        <f>SUM(AM25:AM39)</f>
        <v>1009.4320318921574</v>
      </c>
      <c r="AN40" s="341"/>
      <c r="AO40" s="341">
        <f>SUM(AO25:AO39)</f>
        <v>2025.3772917333488</v>
      </c>
      <c r="AP40" s="341"/>
      <c r="AQ40" s="341">
        <f>SUM(AQ25:AQ39)</f>
        <v>851.4642750024655</v>
      </c>
      <c r="AR40" s="341"/>
      <c r="AS40" s="341">
        <f>SUM(AS25:AS39)</f>
        <v>798.5308119792533</v>
      </c>
      <c r="AT40" s="341"/>
      <c r="AU40" s="341">
        <f>SUM(AU25:AU39)</f>
        <v>65.06736925389158</v>
      </c>
      <c r="AV40" s="341"/>
      <c r="AW40" s="341">
        <f>SUM(AW25:AW39)</f>
        <v>54.925406637069166</v>
      </c>
      <c r="AX40" s="341"/>
      <c r="AY40" s="341">
        <f>SUM(AY25:AY39)</f>
        <v>27.86185298483838</v>
      </c>
      <c r="AZ40" s="341"/>
      <c r="BA40" s="341">
        <f>SUM(BA25:BA39)</f>
        <v>97.21573194672449</v>
      </c>
      <c r="BB40" s="341"/>
      <c r="BC40" s="341">
        <f>SUM(BC25:BC39)</f>
        <v>47.652501353787414</v>
      </c>
      <c r="BD40" s="341"/>
      <c r="BE40" s="341">
        <f>SUM(BE25:BE39)</f>
        <v>72.23698733509582</v>
      </c>
    </row>
    <row r="41" spans="2:62" s="81" customFormat="1" ht="12.75" outlineLevel="1">
      <c r="B41" s="362"/>
      <c r="C41" s="363"/>
      <c r="D41" s="364"/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5"/>
      <c r="X41" s="365"/>
      <c r="Y41" s="365"/>
      <c r="Z41" s="365"/>
      <c r="AA41" s="365"/>
      <c r="AB41" s="365"/>
      <c r="AC41" s="365"/>
      <c r="AD41" s="365"/>
      <c r="AE41" s="365"/>
      <c r="AF41" s="365"/>
      <c r="AG41" s="365"/>
      <c r="AH41" s="365"/>
      <c r="AI41" s="365"/>
      <c r="AJ41" s="365"/>
      <c r="AK41" s="365"/>
      <c r="AL41" s="365"/>
      <c r="AM41" s="365"/>
      <c r="AN41" s="365"/>
      <c r="AO41" s="365"/>
      <c r="AP41" s="365"/>
      <c r="AQ41" s="365"/>
      <c r="AR41" s="365"/>
      <c r="AS41" s="365"/>
      <c r="AT41" s="365"/>
      <c r="AU41" s="365"/>
      <c r="AV41" s="365"/>
      <c r="AW41" s="365"/>
      <c r="AX41" s="365"/>
      <c r="AY41" s="365"/>
      <c r="AZ41" s="365"/>
      <c r="BA41" s="365"/>
      <c r="BB41" s="365"/>
      <c r="BC41" s="365"/>
      <c r="BD41" s="365"/>
      <c r="BE41" s="365"/>
      <c r="BF41" s="365"/>
      <c r="BG41" s="365"/>
      <c r="BH41" s="365"/>
      <c r="BI41" s="365"/>
      <c r="BJ41" s="365"/>
    </row>
    <row r="42" spans="2:57" s="319" customFormat="1" ht="15" outlineLevel="1">
      <c r="B42" s="323" t="s">
        <v>563</v>
      </c>
      <c r="C42" s="324" t="s">
        <v>411</v>
      </c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325"/>
      <c r="AO42" s="325"/>
      <c r="AP42" s="325"/>
      <c r="AQ42" s="325"/>
      <c r="AR42" s="325"/>
      <c r="AS42" s="325"/>
      <c r="AT42" s="325"/>
      <c r="AU42" s="325"/>
      <c r="AV42" s="325"/>
      <c r="AW42" s="325"/>
      <c r="AX42" s="325"/>
      <c r="AY42" s="325"/>
      <c r="AZ42" s="325"/>
      <c r="BA42" s="325"/>
      <c r="BB42" s="325"/>
      <c r="BC42" s="325"/>
      <c r="BD42" s="325"/>
      <c r="BE42" s="325"/>
    </row>
    <row r="43" spans="2:57" s="319" customFormat="1" ht="25.5" outlineLevel="2">
      <c r="B43" s="366" t="s">
        <v>257</v>
      </c>
      <c r="C43" s="367" t="s">
        <v>564</v>
      </c>
      <c r="D43" s="328" t="s">
        <v>542</v>
      </c>
      <c r="E43" s="329">
        <f>'Average Rates'!E191</f>
        <v>2.228456250224958</v>
      </c>
      <c r="F43" s="330">
        <v>1</v>
      </c>
      <c r="G43" s="331">
        <f aca="true" t="shared" si="51" ref="G43:I48">F43*$E43</f>
        <v>2.228456250224958</v>
      </c>
      <c r="H43" s="330">
        <v>1</v>
      </c>
      <c r="I43" s="331">
        <f t="shared" si="51"/>
        <v>2.228456250224958</v>
      </c>
      <c r="J43" s="330">
        <v>1</v>
      </c>
      <c r="K43" s="331">
        <f aca="true" t="shared" si="52" ref="K43:K48">J43*$E43</f>
        <v>2.228456250224958</v>
      </c>
      <c r="L43" s="330">
        <v>1</v>
      </c>
      <c r="M43" s="331">
        <f aca="true" t="shared" si="53" ref="M43:M48">L43*$E43</f>
        <v>2.228456250224958</v>
      </c>
      <c r="N43" s="330">
        <v>1</v>
      </c>
      <c r="O43" s="331">
        <f aca="true" t="shared" si="54" ref="O43:O48">N43*$E43</f>
        <v>2.228456250224958</v>
      </c>
      <c r="P43" s="330">
        <v>1</v>
      </c>
      <c r="Q43" s="331">
        <f aca="true" t="shared" si="55" ref="Q43:Q48">P43*$E43</f>
        <v>2.228456250224958</v>
      </c>
      <c r="R43" s="330">
        <v>1</v>
      </c>
      <c r="S43" s="331">
        <f aca="true" t="shared" si="56" ref="S43:S48">R43*$E43</f>
        <v>2.228456250224958</v>
      </c>
      <c r="T43" s="330">
        <v>1</v>
      </c>
      <c r="U43" s="331">
        <f aca="true" t="shared" si="57" ref="U43:U48">T43*$E43</f>
        <v>2.228456250224958</v>
      </c>
      <c r="V43" s="330">
        <v>1</v>
      </c>
      <c r="W43" s="331">
        <f aca="true" t="shared" si="58" ref="W43:W48">V43*$E43</f>
        <v>2.228456250224958</v>
      </c>
      <c r="X43" s="330">
        <v>1</v>
      </c>
      <c r="Y43" s="331">
        <f aca="true" t="shared" si="59" ref="Y43:Y48">X43*$E43</f>
        <v>2.228456250224958</v>
      </c>
      <c r="Z43" s="330">
        <v>1</v>
      </c>
      <c r="AA43" s="331">
        <f aca="true" t="shared" si="60" ref="AA43:AA48">Z43*$E43</f>
        <v>2.228456250224958</v>
      </c>
      <c r="AB43" s="330">
        <v>1</v>
      </c>
      <c r="AC43" s="331">
        <f aca="true" t="shared" si="61" ref="AC43:AC48">AB43*$E43</f>
        <v>2.228456250224958</v>
      </c>
      <c r="AD43" s="330">
        <v>1</v>
      </c>
      <c r="AE43" s="331">
        <f aca="true" t="shared" si="62" ref="AE43:AE48">AD43*$E43</f>
        <v>2.228456250224958</v>
      </c>
      <c r="AF43" s="330">
        <v>1</v>
      </c>
      <c r="AG43" s="331">
        <f aca="true" t="shared" si="63" ref="AG43:AG48">AF43*$E43</f>
        <v>2.228456250224958</v>
      </c>
      <c r="AH43" s="330">
        <v>1</v>
      </c>
      <c r="AI43" s="331">
        <f aca="true" t="shared" si="64" ref="AI43:AI48">AH43*$E43</f>
        <v>2.228456250224958</v>
      </c>
      <c r="AJ43" s="332">
        <v>1</v>
      </c>
      <c r="AK43" s="331">
        <f aca="true" t="shared" si="65" ref="AK43:AK48">AJ43*$E43</f>
        <v>2.228456250224958</v>
      </c>
      <c r="AL43" s="332">
        <v>1</v>
      </c>
      <c r="AM43" s="331">
        <f aca="true" t="shared" si="66" ref="AM43:AM48">AL43*$E43</f>
        <v>2.228456250224958</v>
      </c>
      <c r="AN43" s="332">
        <v>1</v>
      </c>
      <c r="AO43" s="331">
        <f aca="true" t="shared" si="67" ref="AO43:AO48">AN43*$E43</f>
        <v>2.228456250224958</v>
      </c>
      <c r="AP43" s="331">
        <v>1</v>
      </c>
      <c r="AQ43" s="331">
        <f aca="true" t="shared" si="68" ref="AQ43:AQ55">AP43*$E43</f>
        <v>2.228456250224958</v>
      </c>
      <c r="AR43" s="331">
        <v>1</v>
      </c>
      <c r="AS43" s="331">
        <f aca="true" t="shared" si="69" ref="AS43:AS55">AR43*$E43</f>
        <v>2.228456250224958</v>
      </c>
      <c r="AT43" s="330">
        <v>0</v>
      </c>
      <c r="AU43" s="331">
        <f aca="true" t="shared" si="70" ref="AU43:AU48">AT43*$E43</f>
        <v>0</v>
      </c>
      <c r="AV43" s="330">
        <v>0</v>
      </c>
      <c r="AW43" s="331">
        <f aca="true" t="shared" si="71" ref="AW43:AW48">AV43*$E43</f>
        <v>0</v>
      </c>
      <c r="AX43" s="330">
        <v>0</v>
      </c>
      <c r="AY43" s="331">
        <f aca="true" t="shared" si="72" ref="AY43:AY48">AX43*$E43</f>
        <v>0</v>
      </c>
      <c r="AZ43" s="330">
        <v>0</v>
      </c>
      <c r="BA43" s="331">
        <f aca="true" t="shared" si="73" ref="BA43:BA48">AZ43*$E43</f>
        <v>0</v>
      </c>
      <c r="BB43" s="332">
        <v>0</v>
      </c>
      <c r="BC43" s="331">
        <f aca="true" t="shared" si="74" ref="BC43:BC48">BB43*$E43</f>
        <v>0</v>
      </c>
      <c r="BD43" s="332">
        <v>0</v>
      </c>
      <c r="BE43" s="331">
        <f aca="true" t="shared" si="75" ref="BE43:BE48">BD43*$E43</f>
        <v>0</v>
      </c>
    </row>
    <row r="44" spans="2:57" s="319" customFormat="1" ht="15" outlineLevel="2">
      <c r="B44" s="366" t="s">
        <v>260</v>
      </c>
      <c r="C44" s="367" t="s">
        <v>414</v>
      </c>
      <c r="D44" s="328" t="s">
        <v>542</v>
      </c>
      <c r="E44" s="329">
        <f>'Average Rates'!E192</f>
        <v>0.27811134002807475</v>
      </c>
      <c r="F44" s="330">
        <v>2</v>
      </c>
      <c r="G44" s="331">
        <f t="shared" si="51"/>
        <v>0.5562226800561495</v>
      </c>
      <c r="H44" s="330">
        <v>2</v>
      </c>
      <c r="I44" s="331">
        <f t="shared" si="51"/>
        <v>0.5562226800561495</v>
      </c>
      <c r="J44" s="330">
        <v>2</v>
      </c>
      <c r="K44" s="331">
        <f t="shared" si="52"/>
        <v>0.5562226800561495</v>
      </c>
      <c r="L44" s="330">
        <v>2</v>
      </c>
      <c r="M44" s="331">
        <f t="shared" si="53"/>
        <v>0.5562226800561495</v>
      </c>
      <c r="N44" s="330">
        <v>2</v>
      </c>
      <c r="O44" s="331">
        <f t="shared" si="54"/>
        <v>0.5562226800561495</v>
      </c>
      <c r="P44" s="330">
        <v>2</v>
      </c>
      <c r="Q44" s="331">
        <f t="shared" si="55"/>
        <v>0.5562226800561495</v>
      </c>
      <c r="R44" s="330">
        <v>2</v>
      </c>
      <c r="S44" s="331">
        <f t="shared" si="56"/>
        <v>0.5562226800561495</v>
      </c>
      <c r="T44" s="330">
        <v>2</v>
      </c>
      <c r="U44" s="331">
        <f t="shared" si="57"/>
        <v>0.5562226800561495</v>
      </c>
      <c r="V44" s="330">
        <v>2</v>
      </c>
      <c r="W44" s="331">
        <f t="shared" si="58"/>
        <v>0.5562226800561495</v>
      </c>
      <c r="X44" s="330">
        <v>2</v>
      </c>
      <c r="Y44" s="331">
        <f t="shared" si="59"/>
        <v>0.5562226800561495</v>
      </c>
      <c r="Z44" s="330">
        <v>2</v>
      </c>
      <c r="AA44" s="331">
        <f t="shared" si="60"/>
        <v>0.5562226800561495</v>
      </c>
      <c r="AB44" s="330">
        <v>2</v>
      </c>
      <c r="AC44" s="331">
        <f t="shared" si="61"/>
        <v>0.5562226800561495</v>
      </c>
      <c r="AD44" s="330">
        <v>2</v>
      </c>
      <c r="AE44" s="331">
        <f t="shared" si="62"/>
        <v>0.5562226800561495</v>
      </c>
      <c r="AF44" s="330">
        <v>2</v>
      </c>
      <c r="AG44" s="331">
        <f t="shared" si="63"/>
        <v>0.5562226800561495</v>
      </c>
      <c r="AH44" s="330">
        <v>2</v>
      </c>
      <c r="AI44" s="331">
        <f t="shared" si="64"/>
        <v>0.5562226800561495</v>
      </c>
      <c r="AJ44" s="332">
        <v>2</v>
      </c>
      <c r="AK44" s="331">
        <f t="shared" si="65"/>
        <v>0.5562226800561495</v>
      </c>
      <c r="AL44" s="332">
        <v>2</v>
      </c>
      <c r="AM44" s="331">
        <f t="shared" si="66"/>
        <v>0.5562226800561495</v>
      </c>
      <c r="AN44" s="332">
        <v>2</v>
      </c>
      <c r="AO44" s="331">
        <f t="shared" si="67"/>
        <v>0.5562226800561495</v>
      </c>
      <c r="AP44" s="331">
        <v>2</v>
      </c>
      <c r="AQ44" s="331">
        <f t="shared" si="68"/>
        <v>0.5562226800561495</v>
      </c>
      <c r="AR44" s="331">
        <v>2</v>
      </c>
      <c r="AS44" s="331">
        <f t="shared" si="69"/>
        <v>0.5562226800561495</v>
      </c>
      <c r="AT44" s="330">
        <v>0</v>
      </c>
      <c r="AU44" s="331">
        <f t="shared" si="70"/>
        <v>0</v>
      </c>
      <c r="AV44" s="330">
        <v>0</v>
      </c>
      <c r="AW44" s="331">
        <f t="shared" si="71"/>
        <v>0</v>
      </c>
      <c r="AX44" s="330">
        <v>0</v>
      </c>
      <c r="AY44" s="331">
        <f t="shared" si="72"/>
        <v>0</v>
      </c>
      <c r="AZ44" s="330">
        <v>0</v>
      </c>
      <c r="BA44" s="331">
        <f t="shared" si="73"/>
        <v>0</v>
      </c>
      <c r="BB44" s="332">
        <v>0</v>
      </c>
      <c r="BC44" s="331">
        <f t="shared" si="74"/>
        <v>0</v>
      </c>
      <c r="BD44" s="332">
        <v>0</v>
      </c>
      <c r="BE44" s="331">
        <f t="shared" si="75"/>
        <v>0</v>
      </c>
    </row>
    <row r="45" spans="2:57" s="319" customFormat="1" ht="15" outlineLevel="2">
      <c r="B45" s="366" t="s">
        <v>262</v>
      </c>
      <c r="C45" s="367" t="s">
        <v>415</v>
      </c>
      <c r="D45" s="328" t="s">
        <v>542</v>
      </c>
      <c r="E45" s="329">
        <f>'Average Rates'!E193</f>
        <v>0.11587972501169788</v>
      </c>
      <c r="F45" s="330">
        <v>2</v>
      </c>
      <c r="G45" s="331">
        <f t="shared" si="51"/>
        <v>0.23175945002339576</v>
      </c>
      <c r="H45" s="330">
        <v>2</v>
      </c>
      <c r="I45" s="331">
        <f t="shared" si="51"/>
        <v>0.23175945002339576</v>
      </c>
      <c r="J45" s="330">
        <v>2</v>
      </c>
      <c r="K45" s="331">
        <f t="shared" si="52"/>
        <v>0.23175945002339576</v>
      </c>
      <c r="L45" s="330">
        <v>2</v>
      </c>
      <c r="M45" s="331">
        <f t="shared" si="53"/>
        <v>0.23175945002339576</v>
      </c>
      <c r="N45" s="330">
        <v>2</v>
      </c>
      <c r="O45" s="331">
        <f t="shared" si="54"/>
        <v>0.23175945002339576</v>
      </c>
      <c r="P45" s="330">
        <v>2</v>
      </c>
      <c r="Q45" s="331">
        <f t="shared" si="55"/>
        <v>0.23175945002339576</v>
      </c>
      <c r="R45" s="330">
        <v>2</v>
      </c>
      <c r="S45" s="331">
        <f t="shared" si="56"/>
        <v>0.23175945002339576</v>
      </c>
      <c r="T45" s="330">
        <v>2</v>
      </c>
      <c r="U45" s="331">
        <f t="shared" si="57"/>
        <v>0.23175945002339576</v>
      </c>
      <c r="V45" s="330">
        <v>2</v>
      </c>
      <c r="W45" s="331">
        <f t="shared" si="58"/>
        <v>0.23175945002339576</v>
      </c>
      <c r="X45" s="330">
        <v>2</v>
      </c>
      <c r="Y45" s="331">
        <f t="shared" si="59"/>
        <v>0.23175945002339576</v>
      </c>
      <c r="Z45" s="330">
        <v>2</v>
      </c>
      <c r="AA45" s="331">
        <f t="shared" si="60"/>
        <v>0.23175945002339576</v>
      </c>
      <c r="AB45" s="330">
        <v>2</v>
      </c>
      <c r="AC45" s="331">
        <f t="shared" si="61"/>
        <v>0.23175945002339576</v>
      </c>
      <c r="AD45" s="330">
        <v>2</v>
      </c>
      <c r="AE45" s="331">
        <f t="shared" si="62"/>
        <v>0.23175945002339576</v>
      </c>
      <c r="AF45" s="330">
        <v>2</v>
      </c>
      <c r="AG45" s="331">
        <f t="shared" si="63"/>
        <v>0.23175945002339576</v>
      </c>
      <c r="AH45" s="330">
        <v>2</v>
      </c>
      <c r="AI45" s="331">
        <f t="shared" si="64"/>
        <v>0.23175945002339576</v>
      </c>
      <c r="AJ45" s="332">
        <v>2</v>
      </c>
      <c r="AK45" s="331">
        <f t="shared" si="65"/>
        <v>0.23175945002339576</v>
      </c>
      <c r="AL45" s="332">
        <v>2</v>
      </c>
      <c r="AM45" s="331">
        <f t="shared" si="66"/>
        <v>0.23175945002339576</v>
      </c>
      <c r="AN45" s="332">
        <v>2</v>
      </c>
      <c r="AO45" s="331">
        <f t="shared" si="67"/>
        <v>0.23175945002339576</v>
      </c>
      <c r="AP45" s="331">
        <v>2</v>
      </c>
      <c r="AQ45" s="331">
        <f t="shared" si="68"/>
        <v>0.23175945002339576</v>
      </c>
      <c r="AR45" s="331">
        <v>2</v>
      </c>
      <c r="AS45" s="331">
        <f t="shared" si="69"/>
        <v>0.23175945002339576</v>
      </c>
      <c r="AT45" s="330">
        <v>0</v>
      </c>
      <c r="AU45" s="331">
        <f t="shared" si="70"/>
        <v>0</v>
      </c>
      <c r="AV45" s="330">
        <v>0</v>
      </c>
      <c r="AW45" s="331">
        <f t="shared" si="71"/>
        <v>0</v>
      </c>
      <c r="AX45" s="330">
        <v>0</v>
      </c>
      <c r="AY45" s="331">
        <f t="shared" si="72"/>
        <v>0</v>
      </c>
      <c r="AZ45" s="330">
        <v>0</v>
      </c>
      <c r="BA45" s="331">
        <f t="shared" si="73"/>
        <v>0</v>
      </c>
      <c r="BB45" s="332">
        <v>0</v>
      </c>
      <c r="BC45" s="331">
        <f t="shared" si="74"/>
        <v>0</v>
      </c>
      <c r="BD45" s="332">
        <v>0</v>
      </c>
      <c r="BE45" s="331">
        <f t="shared" si="75"/>
        <v>0</v>
      </c>
    </row>
    <row r="46" spans="2:57" s="319" customFormat="1" ht="25.5" outlineLevel="2">
      <c r="B46" s="366" t="s">
        <v>264</v>
      </c>
      <c r="C46" s="367" t="s">
        <v>416</v>
      </c>
      <c r="D46" s="328" t="s">
        <v>542</v>
      </c>
      <c r="E46" s="329">
        <f>'Average Rates'!E194</f>
        <v>0.22284562502249583</v>
      </c>
      <c r="F46" s="330">
        <v>2</v>
      </c>
      <c r="G46" s="331">
        <f t="shared" si="51"/>
        <v>0.44569125004499166</v>
      </c>
      <c r="H46" s="330">
        <v>2</v>
      </c>
      <c r="I46" s="331">
        <f t="shared" si="51"/>
        <v>0.44569125004499166</v>
      </c>
      <c r="J46" s="330">
        <v>2</v>
      </c>
      <c r="K46" s="331">
        <f t="shared" si="52"/>
        <v>0.44569125004499166</v>
      </c>
      <c r="L46" s="330">
        <v>2</v>
      </c>
      <c r="M46" s="331">
        <f t="shared" si="53"/>
        <v>0.44569125004499166</v>
      </c>
      <c r="N46" s="330">
        <v>2</v>
      </c>
      <c r="O46" s="331">
        <f t="shared" si="54"/>
        <v>0.44569125004499166</v>
      </c>
      <c r="P46" s="330">
        <v>2</v>
      </c>
      <c r="Q46" s="331">
        <f t="shared" si="55"/>
        <v>0.44569125004499166</v>
      </c>
      <c r="R46" s="330">
        <v>2</v>
      </c>
      <c r="S46" s="331">
        <f t="shared" si="56"/>
        <v>0.44569125004499166</v>
      </c>
      <c r="T46" s="330">
        <v>2</v>
      </c>
      <c r="U46" s="331">
        <f t="shared" si="57"/>
        <v>0.44569125004499166</v>
      </c>
      <c r="V46" s="330">
        <v>2</v>
      </c>
      <c r="W46" s="331">
        <f t="shared" si="58"/>
        <v>0.44569125004499166</v>
      </c>
      <c r="X46" s="330">
        <v>2</v>
      </c>
      <c r="Y46" s="331">
        <f t="shared" si="59"/>
        <v>0.44569125004499166</v>
      </c>
      <c r="Z46" s="330">
        <v>2</v>
      </c>
      <c r="AA46" s="331">
        <f t="shared" si="60"/>
        <v>0.44569125004499166</v>
      </c>
      <c r="AB46" s="330">
        <v>2</v>
      </c>
      <c r="AC46" s="331">
        <f t="shared" si="61"/>
        <v>0.44569125004499166</v>
      </c>
      <c r="AD46" s="330">
        <v>2</v>
      </c>
      <c r="AE46" s="331">
        <f t="shared" si="62"/>
        <v>0.44569125004499166</v>
      </c>
      <c r="AF46" s="330">
        <v>2</v>
      </c>
      <c r="AG46" s="331">
        <f t="shared" si="63"/>
        <v>0.44569125004499166</v>
      </c>
      <c r="AH46" s="330">
        <v>2</v>
      </c>
      <c r="AI46" s="331">
        <f t="shared" si="64"/>
        <v>0.44569125004499166</v>
      </c>
      <c r="AJ46" s="332">
        <v>2</v>
      </c>
      <c r="AK46" s="331">
        <f t="shared" si="65"/>
        <v>0.44569125004499166</v>
      </c>
      <c r="AL46" s="332">
        <v>2</v>
      </c>
      <c r="AM46" s="331">
        <f t="shared" si="66"/>
        <v>0.44569125004499166</v>
      </c>
      <c r="AN46" s="332">
        <v>2</v>
      </c>
      <c r="AO46" s="331">
        <f t="shared" si="67"/>
        <v>0.44569125004499166</v>
      </c>
      <c r="AP46" s="331">
        <v>2</v>
      </c>
      <c r="AQ46" s="331">
        <f t="shared" si="68"/>
        <v>0.44569125004499166</v>
      </c>
      <c r="AR46" s="331">
        <v>2</v>
      </c>
      <c r="AS46" s="331">
        <f t="shared" si="69"/>
        <v>0.44569125004499166</v>
      </c>
      <c r="AT46" s="330">
        <v>0</v>
      </c>
      <c r="AU46" s="331">
        <f t="shared" si="70"/>
        <v>0</v>
      </c>
      <c r="AV46" s="330">
        <v>0</v>
      </c>
      <c r="AW46" s="331">
        <f t="shared" si="71"/>
        <v>0</v>
      </c>
      <c r="AX46" s="330">
        <v>0</v>
      </c>
      <c r="AY46" s="331">
        <f t="shared" si="72"/>
        <v>0</v>
      </c>
      <c r="AZ46" s="330">
        <v>0</v>
      </c>
      <c r="BA46" s="331">
        <f t="shared" si="73"/>
        <v>0</v>
      </c>
      <c r="BB46" s="332">
        <v>0</v>
      </c>
      <c r="BC46" s="331">
        <f t="shared" si="74"/>
        <v>0</v>
      </c>
      <c r="BD46" s="332">
        <v>0</v>
      </c>
      <c r="BE46" s="331">
        <f t="shared" si="75"/>
        <v>0</v>
      </c>
    </row>
    <row r="47" spans="2:57" s="319" customFormat="1" ht="25.5" outlineLevel="2">
      <c r="B47" s="366" t="s">
        <v>270</v>
      </c>
      <c r="C47" s="367" t="s">
        <v>417</v>
      </c>
      <c r="D47" s="328" t="s">
        <v>542</v>
      </c>
      <c r="E47" s="329">
        <f>'Average Rates'!E195</f>
        <v>0.16713421876687184</v>
      </c>
      <c r="F47" s="330">
        <v>2</v>
      </c>
      <c r="G47" s="331">
        <f t="shared" si="51"/>
        <v>0.3342684375337437</v>
      </c>
      <c r="H47" s="330">
        <v>2</v>
      </c>
      <c r="I47" s="331">
        <f t="shared" si="51"/>
        <v>0.3342684375337437</v>
      </c>
      <c r="J47" s="330">
        <v>2</v>
      </c>
      <c r="K47" s="331">
        <f t="shared" si="52"/>
        <v>0.3342684375337437</v>
      </c>
      <c r="L47" s="330">
        <v>2</v>
      </c>
      <c r="M47" s="331">
        <f t="shared" si="53"/>
        <v>0.3342684375337437</v>
      </c>
      <c r="N47" s="330">
        <v>2</v>
      </c>
      <c r="O47" s="331">
        <f t="shared" si="54"/>
        <v>0.3342684375337437</v>
      </c>
      <c r="P47" s="330">
        <v>2</v>
      </c>
      <c r="Q47" s="331">
        <f t="shared" si="55"/>
        <v>0.3342684375337437</v>
      </c>
      <c r="R47" s="330">
        <v>2</v>
      </c>
      <c r="S47" s="331">
        <f t="shared" si="56"/>
        <v>0.3342684375337437</v>
      </c>
      <c r="T47" s="330">
        <v>2</v>
      </c>
      <c r="U47" s="331">
        <f t="shared" si="57"/>
        <v>0.3342684375337437</v>
      </c>
      <c r="V47" s="330">
        <v>2</v>
      </c>
      <c r="W47" s="331">
        <f t="shared" si="58"/>
        <v>0.3342684375337437</v>
      </c>
      <c r="X47" s="330">
        <v>2</v>
      </c>
      <c r="Y47" s="331">
        <f t="shared" si="59"/>
        <v>0.3342684375337437</v>
      </c>
      <c r="Z47" s="330">
        <v>2</v>
      </c>
      <c r="AA47" s="331">
        <f t="shared" si="60"/>
        <v>0.3342684375337437</v>
      </c>
      <c r="AB47" s="330">
        <v>2</v>
      </c>
      <c r="AC47" s="331">
        <f t="shared" si="61"/>
        <v>0.3342684375337437</v>
      </c>
      <c r="AD47" s="330">
        <v>2</v>
      </c>
      <c r="AE47" s="331">
        <f t="shared" si="62"/>
        <v>0.3342684375337437</v>
      </c>
      <c r="AF47" s="330">
        <v>2</v>
      </c>
      <c r="AG47" s="331">
        <f t="shared" si="63"/>
        <v>0.3342684375337437</v>
      </c>
      <c r="AH47" s="330">
        <v>2</v>
      </c>
      <c r="AI47" s="331">
        <f t="shared" si="64"/>
        <v>0.3342684375337437</v>
      </c>
      <c r="AJ47" s="332">
        <v>2</v>
      </c>
      <c r="AK47" s="331">
        <f t="shared" si="65"/>
        <v>0.3342684375337437</v>
      </c>
      <c r="AL47" s="332">
        <v>2</v>
      </c>
      <c r="AM47" s="331">
        <f t="shared" si="66"/>
        <v>0.3342684375337437</v>
      </c>
      <c r="AN47" s="332">
        <v>2</v>
      </c>
      <c r="AO47" s="331">
        <f t="shared" si="67"/>
        <v>0.3342684375337437</v>
      </c>
      <c r="AP47" s="331">
        <v>2</v>
      </c>
      <c r="AQ47" s="331">
        <f t="shared" si="68"/>
        <v>0.3342684375337437</v>
      </c>
      <c r="AR47" s="331">
        <v>2</v>
      </c>
      <c r="AS47" s="331">
        <f t="shared" si="69"/>
        <v>0.3342684375337437</v>
      </c>
      <c r="AT47" s="330">
        <v>0</v>
      </c>
      <c r="AU47" s="331">
        <f t="shared" si="70"/>
        <v>0</v>
      </c>
      <c r="AV47" s="330">
        <v>0</v>
      </c>
      <c r="AW47" s="331">
        <f t="shared" si="71"/>
        <v>0</v>
      </c>
      <c r="AX47" s="330">
        <v>0</v>
      </c>
      <c r="AY47" s="331">
        <f t="shared" si="72"/>
        <v>0</v>
      </c>
      <c r="AZ47" s="330">
        <v>0</v>
      </c>
      <c r="BA47" s="331">
        <f t="shared" si="73"/>
        <v>0</v>
      </c>
      <c r="BB47" s="332">
        <v>0</v>
      </c>
      <c r="BC47" s="331">
        <f t="shared" si="74"/>
        <v>0</v>
      </c>
      <c r="BD47" s="332">
        <v>0</v>
      </c>
      <c r="BE47" s="331">
        <f t="shared" si="75"/>
        <v>0</v>
      </c>
    </row>
    <row r="48" spans="2:57" s="319" customFormat="1" ht="38.25" outlineLevel="2">
      <c r="B48" s="366" t="s">
        <v>272</v>
      </c>
      <c r="C48" s="367" t="s">
        <v>565</v>
      </c>
      <c r="D48" s="328" t="s">
        <v>542</v>
      </c>
      <c r="E48" s="329">
        <f>'Average Rates'!E196</f>
        <v>7.799596875787353</v>
      </c>
      <c r="F48" s="330">
        <v>1</v>
      </c>
      <c r="G48" s="331">
        <f t="shared" si="51"/>
        <v>7.799596875787353</v>
      </c>
      <c r="H48" s="330">
        <v>1</v>
      </c>
      <c r="I48" s="331">
        <f t="shared" si="51"/>
        <v>7.799596875787353</v>
      </c>
      <c r="J48" s="330">
        <v>1</v>
      </c>
      <c r="K48" s="331">
        <f t="shared" si="52"/>
        <v>7.799596875787353</v>
      </c>
      <c r="L48" s="330">
        <v>1</v>
      </c>
      <c r="M48" s="331">
        <f t="shared" si="53"/>
        <v>7.799596875787353</v>
      </c>
      <c r="N48" s="330">
        <v>1</v>
      </c>
      <c r="O48" s="331">
        <f t="shared" si="54"/>
        <v>7.799596875787353</v>
      </c>
      <c r="P48" s="330">
        <v>1</v>
      </c>
      <c r="Q48" s="331">
        <f t="shared" si="55"/>
        <v>7.799596875787353</v>
      </c>
      <c r="R48" s="330">
        <v>1</v>
      </c>
      <c r="S48" s="331">
        <f t="shared" si="56"/>
        <v>7.799596875787353</v>
      </c>
      <c r="T48" s="330">
        <v>1</v>
      </c>
      <c r="U48" s="331">
        <f t="shared" si="57"/>
        <v>7.799596875787353</v>
      </c>
      <c r="V48" s="330">
        <v>1</v>
      </c>
      <c r="W48" s="331">
        <f t="shared" si="58"/>
        <v>7.799596875787353</v>
      </c>
      <c r="X48" s="330">
        <v>1</v>
      </c>
      <c r="Y48" s="331">
        <f t="shared" si="59"/>
        <v>7.799596875787353</v>
      </c>
      <c r="Z48" s="330">
        <v>1</v>
      </c>
      <c r="AA48" s="331">
        <f t="shared" si="60"/>
        <v>7.799596875787353</v>
      </c>
      <c r="AB48" s="330">
        <v>1</v>
      </c>
      <c r="AC48" s="331">
        <f t="shared" si="61"/>
        <v>7.799596875787353</v>
      </c>
      <c r="AD48" s="330">
        <v>1</v>
      </c>
      <c r="AE48" s="331">
        <f t="shared" si="62"/>
        <v>7.799596875787353</v>
      </c>
      <c r="AF48" s="330">
        <v>1</v>
      </c>
      <c r="AG48" s="331">
        <f t="shared" si="63"/>
        <v>7.799596875787353</v>
      </c>
      <c r="AH48" s="330">
        <v>1</v>
      </c>
      <c r="AI48" s="331">
        <f t="shared" si="64"/>
        <v>7.799596875787353</v>
      </c>
      <c r="AJ48" s="332">
        <v>1</v>
      </c>
      <c r="AK48" s="331">
        <f t="shared" si="65"/>
        <v>7.799596875787353</v>
      </c>
      <c r="AL48" s="332">
        <v>1</v>
      </c>
      <c r="AM48" s="331">
        <f t="shared" si="66"/>
        <v>7.799596875787353</v>
      </c>
      <c r="AN48" s="332">
        <v>1</v>
      </c>
      <c r="AO48" s="331">
        <f t="shared" si="67"/>
        <v>7.799596875787353</v>
      </c>
      <c r="AP48" s="331">
        <v>1</v>
      </c>
      <c r="AQ48" s="331">
        <f t="shared" si="68"/>
        <v>7.799596875787353</v>
      </c>
      <c r="AR48" s="331">
        <v>1</v>
      </c>
      <c r="AS48" s="331">
        <f t="shared" si="69"/>
        <v>7.799596875787353</v>
      </c>
      <c r="AT48" s="330">
        <v>0.06</v>
      </c>
      <c r="AU48" s="331">
        <f t="shared" si="70"/>
        <v>0.4679758125472412</v>
      </c>
      <c r="AV48" s="330">
        <v>0.06</v>
      </c>
      <c r="AW48" s="331">
        <f t="shared" si="71"/>
        <v>0.4679758125472412</v>
      </c>
      <c r="AX48" s="330">
        <v>0.06</v>
      </c>
      <c r="AY48" s="331">
        <f t="shared" si="72"/>
        <v>0.4679758125472412</v>
      </c>
      <c r="AZ48" s="330">
        <v>0.1</v>
      </c>
      <c r="BA48" s="331">
        <f t="shared" si="73"/>
        <v>0.7799596875787354</v>
      </c>
      <c r="BB48" s="332">
        <v>0.06</v>
      </c>
      <c r="BC48" s="331">
        <f t="shared" si="74"/>
        <v>0.4679758125472412</v>
      </c>
      <c r="BD48" s="332">
        <v>0.06</v>
      </c>
      <c r="BE48" s="331">
        <f t="shared" si="75"/>
        <v>0.4679758125472412</v>
      </c>
    </row>
    <row r="49" spans="2:57" s="319" customFormat="1" ht="15" outlineLevel="2">
      <c r="B49" s="366" t="s">
        <v>287</v>
      </c>
      <c r="C49" s="367" t="s">
        <v>419</v>
      </c>
      <c r="D49" s="328" t="s">
        <v>542</v>
      </c>
      <c r="E49" s="329">
        <f>'Average Rates'!E197</f>
        <v>4.456912500449916</v>
      </c>
      <c r="F49" s="330">
        <v>1</v>
      </c>
      <c r="G49" s="331">
        <f>F49*$E$49</f>
        <v>4.456912500449916</v>
      </c>
      <c r="H49" s="330">
        <v>1</v>
      </c>
      <c r="I49" s="331">
        <f>H49*$E$49</f>
        <v>4.456912500449916</v>
      </c>
      <c r="J49" s="330">
        <v>1.1</v>
      </c>
      <c r="K49" s="331">
        <f>J49*$E$49</f>
        <v>4.902603750494908</v>
      </c>
      <c r="L49" s="330">
        <v>0.9</v>
      </c>
      <c r="M49" s="331">
        <f>L49*$E$49</f>
        <v>4.011221250404924</v>
      </c>
      <c r="N49" s="330">
        <v>0.75</v>
      </c>
      <c r="O49" s="331">
        <f>N49*$E$49</f>
        <v>3.342684375337437</v>
      </c>
      <c r="P49" s="330">
        <v>0.69</v>
      </c>
      <c r="Q49" s="331">
        <f>P49*$E$49</f>
        <v>3.075269625310442</v>
      </c>
      <c r="R49" s="330">
        <v>1.15</v>
      </c>
      <c r="S49" s="331">
        <f>R49*$E$49</f>
        <v>5.1254493755174035</v>
      </c>
      <c r="T49" s="330">
        <v>1.62</v>
      </c>
      <c r="U49" s="331">
        <f>T49*$E$49</f>
        <v>7.220198250728864</v>
      </c>
      <c r="V49" s="330">
        <v>2.7</v>
      </c>
      <c r="W49" s="331">
        <f>V49*$E$49</f>
        <v>12.033663751214775</v>
      </c>
      <c r="X49" s="330">
        <v>1.38</v>
      </c>
      <c r="Y49" s="331">
        <f>X49*$E$49</f>
        <v>6.150539250620884</v>
      </c>
      <c r="Z49" s="330">
        <v>0.69</v>
      </c>
      <c r="AA49" s="331">
        <f>Z49*$E$49</f>
        <v>3.075269625310442</v>
      </c>
      <c r="AB49" s="330">
        <v>0.69</v>
      </c>
      <c r="AC49" s="331">
        <f>AB49*$E$49</f>
        <v>3.075269625310442</v>
      </c>
      <c r="AD49" s="330">
        <v>0.69</v>
      </c>
      <c r="AE49" s="331">
        <f>AD49*$E$49</f>
        <v>3.075269625310442</v>
      </c>
      <c r="AF49" s="330">
        <v>1.93</v>
      </c>
      <c r="AG49" s="331">
        <f>AF49*$E$49</f>
        <v>8.601841125868338</v>
      </c>
      <c r="AH49" s="330">
        <v>1.26</v>
      </c>
      <c r="AI49" s="331">
        <f>AH49*$E$49</f>
        <v>5.615709750566895</v>
      </c>
      <c r="AJ49" s="332">
        <v>0.75</v>
      </c>
      <c r="AK49" s="331">
        <f>AJ49*$E$49</f>
        <v>3.342684375337437</v>
      </c>
      <c r="AL49" s="332">
        <v>0.75</v>
      </c>
      <c r="AM49" s="331">
        <f>AL49*$E$49</f>
        <v>3.342684375337437</v>
      </c>
      <c r="AN49" s="330">
        <v>2.7</v>
      </c>
      <c r="AO49" s="331">
        <f>AN49*$E$49</f>
        <v>12.033663751214775</v>
      </c>
      <c r="AP49" s="331">
        <v>0.575</v>
      </c>
      <c r="AQ49" s="331">
        <f t="shared" si="68"/>
        <v>2.5627246877587018</v>
      </c>
      <c r="AR49" s="331">
        <v>0.43125</v>
      </c>
      <c r="AS49" s="331">
        <f t="shared" si="69"/>
        <v>1.9220435158190265</v>
      </c>
      <c r="AT49" s="330">
        <v>0.09</v>
      </c>
      <c r="AU49" s="331">
        <f>AT49*$E$49</f>
        <v>0.40112212504049244</v>
      </c>
      <c r="AV49" s="330">
        <v>0.056</v>
      </c>
      <c r="AW49" s="331">
        <f>AV49*$E$49</f>
        <v>0.2495871000251953</v>
      </c>
      <c r="AX49" s="330">
        <v>0.045</v>
      </c>
      <c r="AY49" s="331">
        <f>AX49*$E$49</f>
        <v>0.20056106252024622</v>
      </c>
      <c r="AZ49" s="330">
        <v>0.1</v>
      </c>
      <c r="BA49" s="331">
        <f>AZ49*$E$49</f>
        <v>0.44569125004499166</v>
      </c>
      <c r="BB49" s="332">
        <v>0.09</v>
      </c>
      <c r="BC49" s="331">
        <f>BB49*$E$49</f>
        <v>0.40112212504049244</v>
      </c>
      <c r="BD49" s="332">
        <v>0.09</v>
      </c>
      <c r="BE49" s="331">
        <f>BD49*$E$49</f>
        <v>0.40112212504049244</v>
      </c>
    </row>
    <row r="50" spans="2:57" s="319" customFormat="1" ht="15" outlineLevel="2">
      <c r="B50" s="366" t="s">
        <v>289</v>
      </c>
      <c r="C50" s="367" t="s">
        <v>420</v>
      </c>
      <c r="D50" s="328" t="s">
        <v>542</v>
      </c>
      <c r="E50" s="329">
        <f>'Average Rates'!E198</f>
        <v>6.685368750674874</v>
      </c>
      <c r="F50" s="330">
        <v>1</v>
      </c>
      <c r="G50" s="331">
        <f>F50*$E$50</f>
        <v>6.685368750674874</v>
      </c>
      <c r="H50" s="330">
        <v>1</v>
      </c>
      <c r="I50" s="331">
        <f>H50*$E$50</f>
        <v>6.685368750674874</v>
      </c>
      <c r="J50" s="330">
        <v>1.18</v>
      </c>
      <c r="K50" s="331">
        <f>J50*$E$50</f>
        <v>7.888735125796351</v>
      </c>
      <c r="L50" s="330">
        <v>0.77</v>
      </c>
      <c r="M50" s="331">
        <f>L50*$E$50</f>
        <v>5.147733938019653</v>
      </c>
      <c r="N50" s="330">
        <v>0.68</v>
      </c>
      <c r="O50" s="331">
        <f>N50*$E$50</f>
        <v>4.546050750458915</v>
      </c>
      <c r="P50" s="330">
        <v>0.58</v>
      </c>
      <c r="Q50" s="331">
        <f>P50*$E$50</f>
        <v>3.8775138753914264</v>
      </c>
      <c r="R50" s="330">
        <v>1.2</v>
      </c>
      <c r="S50" s="331">
        <f>R50*$E$50</f>
        <v>8.022442500809849</v>
      </c>
      <c r="T50" s="330">
        <v>1.59</v>
      </c>
      <c r="U50" s="331">
        <f>T50*$E$50</f>
        <v>10.62973631357305</v>
      </c>
      <c r="V50" s="330">
        <v>2.65</v>
      </c>
      <c r="W50" s="331">
        <f>V50*$E$50</f>
        <v>17.716227189288414</v>
      </c>
      <c r="X50" s="330">
        <v>1.56</v>
      </c>
      <c r="Y50" s="331">
        <f>X50*$E$50</f>
        <v>10.429175251052804</v>
      </c>
      <c r="Z50" s="330">
        <v>0.61</v>
      </c>
      <c r="AA50" s="331">
        <f>Z50*$E$50</f>
        <v>4.078074937911673</v>
      </c>
      <c r="AB50" s="330">
        <v>0.61</v>
      </c>
      <c r="AC50" s="331">
        <f>AB50*$E$50</f>
        <v>4.078074937911673</v>
      </c>
      <c r="AD50" s="330">
        <v>0.58</v>
      </c>
      <c r="AE50" s="331">
        <f>AD50*$E$50</f>
        <v>3.8775138753914264</v>
      </c>
      <c r="AF50" s="330">
        <v>2.22</v>
      </c>
      <c r="AG50" s="331">
        <f>AF50*$E$50</f>
        <v>14.841518626498221</v>
      </c>
      <c r="AH50" s="330">
        <v>1.28</v>
      </c>
      <c r="AI50" s="331">
        <f>AH50*$E$50</f>
        <v>8.557272000863838</v>
      </c>
      <c r="AJ50" s="332">
        <v>0.68</v>
      </c>
      <c r="AK50" s="331">
        <f>AJ50*$E$50</f>
        <v>4.546050750458915</v>
      </c>
      <c r="AL50" s="332">
        <v>0.68</v>
      </c>
      <c r="AM50" s="331">
        <f>AL50*$E$50</f>
        <v>4.546050750458915</v>
      </c>
      <c r="AN50" s="330">
        <v>2.65</v>
      </c>
      <c r="AO50" s="331">
        <f>AN50*$E$50</f>
        <v>17.716227189288414</v>
      </c>
      <c r="AP50" s="331">
        <v>0.6</v>
      </c>
      <c r="AQ50" s="331">
        <f t="shared" si="68"/>
        <v>4.011221250404924</v>
      </c>
      <c r="AR50" s="331">
        <v>0.45</v>
      </c>
      <c r="AS50" s="331">
        <f t="shared" si="69"/>
        <v>3.008415937803693</v>
      </c>
      <c r="AT50" s="330">
        <v>0.09</v>
      </c>
      <c r="AU50" s="331">
        <f>AT50*$E$50</f>
        <v>0.6016831875607386</v>
      </c>
      <c r="AV50" s="330">
        <v>0.056</v>
      </c>
      <c r="AW50" s="331">
        <f>AV50*$E$50</f>
        <v>0.3743806500377929</v>
      </c>
      <c r="AX50" s="330">
        <v>0.045</v>
      </c>
      <c r="AY50" s="331">
        <f>AX50*$E$50</f>
        <v>0.3008415937803693</v>
      </c>
      <c r="AZ50" s="330">
        <v>0.1</v>
      </c>
      <c r="BA50" s="331">
        <f>AZ50*$E$50</f>
        <v>0.6685368750674874</v>
      </c>
      <c r="BB50" s="332">
        <v>0.09</v>
      </c>
      <c r="BC50" s="331">
        <f>BB50*$E$50</f>
        <v>0.6016831875607386</v>
      </c>
      <c r="BD50" s="332">
        <v>0.09</v>
      </c>
      <c r="BE50" s="331">
        <f>BD50*$E$50</f>
        <v>0.6016831875607386</v>
      </c>
    </row>
    <row r="51" spans="2:57" s="319" customFormat="1" ht="15" outlineLevel="2">
      <c r="B51" s="366" t="s">
        <v>443</v>
      </c>
      <c r="C51" s="367" t="s">
        <v>566</v>
      </c>
      <c r="D51" s="328" t="s">
        <v>542</v>
      </c>
      <c r="E51" s="329">
        <f>'Average Rates'!E199</f>
        <v>16.713421876687185</v>
      </c>
      <c r="F51" s="330">
        <v>1</v>
      </c>
      <c r="G51" s="331">
        <f>F51*$E$51</f>
        <v>16.713421876687185</v>
      </c>
      <c r="H51" s="330">
        <v>1</v>
      </c>
      <c r="I51" s="331">
        <f>H51*$E$51</f>
        <v>16.713421876687185</v>
      </c>
      <c r="J51" s="330">
        <v>1</v>
      </c>
      <c r="K51" s="331">
        <f>J51*$E$51</f>
        <v>16.713421876687185</v>
      </c>
      <c r="L51" s="330">
        <v>1</v>
      </c>
      <c r="M51" s="331">
        <f>L51*$E$51</f>
        <v>16.713421876687185</v>
      </c>
      <c r="N51" s="330">
        <v>1</v>
      </c>
      <c r="O51" s="331">
        <f>N51*$E$51</f>
        <v>16.713421876687185</v>
      </c>
      <c r="P51" s="330">
        <v>1</v>
      </c>
      <c r="Q51" s="331">
        <f>P51*$E$51</f>
        <v>16.713421876687185</v>
      </c>
      <c r="R51" s="330">
        <v>1.2</v>
      </c>
      <c r="S51" s="331">
        <f>R51*$E$51</f>
        <v>20.056106252024623</v>
      </c>
      <c r="T51" s="330">
        <v>1.5</v>
      </c>
      <c r="U51" s="331">
        <f>T51*$E$51</f>
        <v>25.070132815030778</v>
      </c>
      <c r="V51" s="330">
        <v>2.5</v>
      </c>
      <c r="W51" s="331">
        <f>V51*$E$51</f>
        <v>41.78355469171797</v>
      </c>
      <c r="X51" s="330">
        <v>1.2</v>
      </c>
      <c r="Y51" s="331">
        <f>X51*$E$51</f>
        <v>20.056106252024623</v>
      </c>
      <c r="Z51" s="330">
        <v>1</v>
      </c>
      <c r="AA51" s="331">
        <f>Z51*$E$51</f>
        <v>16.713421876687185</v>
      </c>
      <c r="AB51" s="330">
        <v>1</v>
      </c>
      <c r="AC51" s="331">
        <f>AB51*$E$51</f>
        <v>16.713421876687185</v>
      </c>
      <c r="AD51" s="330">
        <v>1</v>
      </c>
      <c r="AE51" s="331">
        <f>AD51*$E$51</f>
        <v>16.713421876687185</v>
      </c>
      <c r="AF51" s="330">
        <v>1.2</v>
      </c>
      <c r="AG51" s="331">
        <f>AF51*$E$51</f>
        <v>20.056106252024623</v>
      </c>
      <c r="AH51" s="330">
        <v>1</v>
      </c>
      <c r="AI51" s="331">
        <f>AH51*$E$51</f>
        <v>16.713421876687185</v>
      </c>
      <c r="AJ51" s="332">
        <v>1</v>
      </c>
      <c r="AK51" s="331">
        <f>AJ51*$E$51</f>
        <v>16.713421876687185</v>
      </c>
      <c r="AL51" s="332">
        <v>1.1</v>
      </c>
      <c r="AM51" s="331">
        <f>AL51*$E$51</f>
        <v>18.384764064355906</v>
      </c>
      <c r="AN51" s="330">
        <v>2.5</v>
      </c>
      <c r="AO51" s="331">
        <f>AN51*$E$51</f>
        <v>41.78355469171797</v>
      </c>
      <c r="AP51" s="331">
        <v>0.792</v>
      </c>
      <c r="AQ51" s="331">
        <f t="shared" si="68"/>
        <v>13.23703012633625</v>
      </c>
      <c r="AR51" s="331">
        <v>0.5940000000000001</v>
      </c>
      <c r="AS51" s="331">
        <f t="shared" si="69"/>
        <v>9.92777259475219</v>
      </c>
      <c r="AT51" s="330">
        <v>0.16</v>
      </c>
      <c r="AU51" s="331">
        <f>AT51*$E$51</f>
        <v>2.6741475002699495</v>
      </c>
      <c r="AV51" s="330">
        <v>0.0162</v>
      </c>
      <c r="AW51" s="331">
        <f>AV51*$E$51</f>
        <v>0.2707574344023324</v>
      </c>
      <c r="AX51" s="330">
        <v>0.045</v>
      </c>
      <c r="AY51" s="331">
        <f>AX51*$E$51</f>
        <v>0.7521039844509233</v>
      </c>
      <c r="AZ51" s="330">
        <v>0.22</v>
      </c>
      <c r="BA51" s="331">
        <f>AZ51*$E$51</f>
        <v>3.6769528128711806</v>
      </c>
      <c r="BB51" s="332">
        <v>0.16</v>
      </c>
      <c r="BC51" s="331">
        <f>BB51*$E$51</f>
        <v>2.6741475002699495</v>
      </c>
      <c r="BD51" s="332">
        <v>0.16</v>
      </c>
      <c r="BE51" s="331">
        <f>BD51*$E$51</f>
        <v>2.6741475002699495</v>
      </c>
    </row>
    <row r="52" spans="2:57" s="319" customFormat="1" ht="18.75" customHeight="1" outlineLevel="2">
      <c r="B52" s="366" t="s">
        <v>291</v>
      </c>
      <c r="C52" s="367" t="s">
        <v>422</v>
      </c>
      <c r="D52" s="328" t="s">
        <v>542</v>
      </c>
      <c r="E52" s="329">
        <f>'Average Rates'!E200</f>
        <v>0.6685368750674874</v>
      </c>
      <c r="F52" s="330">
        <v>1</v>
      </c>
      <c r="G52" s="331">
        <f>F52*$E$52</f>
        <v>0.6685368750674874</v>
      </c>
      <c r="H52" s="330">
        <v>1</v>
      </c>
      <c r="I52" s="331">
        <f>H52*$E$52</f>
        <v>0.6685368750674874</v>
      </c>
      <c r="J52" s="330">
        <v>1</v>
      </c>
      <c r="K52" s="331">
        <f>J52*$E$52</f>
        <v>0.6685368750674874</v>
      </c>
      <c r="L52" s="330">
        <v>1</v>
      </c>
      <c r="M52" s="331">
        <f>L52*$E$52</f>
        <v>0.6685368750674874</v>
      </c>
      <c r="N52" s="330">
        <v>1</v>
      </c>
      <c r="O52" s="331">
        <f>N52*$E$52</f>
        <v>0.6685368750674874</v>
      </c>
      <c r="P52" s="330">
        <v>1</v>
      </c>
      <c r="Q52" s="331">
        <f>P52*$E$52</f>
        <v>0.6685368750674874</v>
      </c>
      <c r="R52" s="330">
        <v>1</v>
      </c>
      <c r="S52" s="331">
        <f>R52*$E$52</f>
        <v>0.6685368750674874</v>
      </c>
      <c r="T52" s="330">
        <v>1</v>
      </c>
      <c r="U52" s="331">
        <f>T52*$E$52</f>
        <v>0.6685368750674874</v>
      </c>
      <c r="V52" s="330">
        <v>1</v>
      </c>
      <c r="W52" s="331">
        <f>V52*$E$52</f>
        <v>0.6685368750674874</v>
      </c>
      <c r="X52" s="330">
        <v>1</v>
      </c>
      <c r="Y52" s="331">
        <f>X52*$E$52</f>
        <v>0.6685368750674874</v>
      </c>
      <c r="Z52" s="330">
        <v>1</v>
      </c>
      <c r="AA52" s="331">
        <f>Z52*$E$52</f>
        <v>0.6685368750674874</v>
      </c>
      <c r="AB52" s="330">
        <v>1</v>
      </c>
      <c r="AC52" s="331">
        <f>AB52*$E$52</f>
        <v>0.6685368750674874</v>
      </c>
      <c r="AD52" s="330">
        <v>1</v>
      </c>
      <c r="AE52" s="331">
        <f>AD52*$E$52</f>
        <v>0.6685368750674874</v>
      </c>
      <c r="AF52" s="330">
        <v>1</v>
      </c>
      <c r="AG52" s="331">
        <f>AF52*$E$52</f>
        <v>0.6685368750674874</v>
      </c>
      <c r="AH52" s="330">
        <v>1</v>
      </c>
      <c r="AI52" s="331">
        <f>AH52*$E$52</f>
        <v>0.6685368750674874</v>
      </c>
      <c r="AJ52" s="332">
        <v>1</v>
      </c>
      <c r="AK52" s="331">
        <f>AJ52*$E$52</f>
        <v>0.6685368750674874</v>
      </c>
      <c r="AL52" s="332">
        <v>1</v>
      </c>
      <c r="AM52" s="331">
        <f>AL52*$E$52</f>
        <v>0.6685368750674874</v>
      </c>
      <c r="AN52" s="330">
        <v>1</v>
      </c>
      <c r="AO52" s="331">
        <f>AN52*$E$52</f>
        <v>0.6685368750674874</v>
      </c>
      <c r="AP52" s="331">
        <v>1</v>
      </c>
      <c r="AQ52" s="331">
        <f t="shared" si="68"/>
        <v>0.6685368750674874</v>
      </c>
      <c r="AR52" s="331">
        <v>1</v>
      </c>
      <c r="AS52" s="331">
        <f t="shared" si="69"/>
        <v>0.6685368750674874</v>
      </c>
      <c r="AT52" s="330">
        <v>0</v>
      </c>
      <c r="AU52" s="331">
        <f>AT52*$E$52</f>
        <v>0</v>
      </c>
      <c r="AV52" s="330">
        <v>0</v>
      </c>
      <c r="AW52" s="331">
        <f>AV52*$E$52</f>
        <v>0</v>
      </c>
      <c r="AX52" s="330">
        <v>0</v>
      </c>
      <c r="AY52" s="331">
        <f>AX52*$E$52</f>
        <v>0</v>
      </c>
      <c r="AZ52" s="330">
        <v>0</v>
      </c>
      <c r="BA52" s="331">
        <f>AZ52*$E$52</f>
        <v>0</v>
      </c>
      <c r="BB52" s="332">
        <v>0</v>
      </c>
      <c r="BC52" s="331">
        <f>BB52*$E$52</f>
        <v>0</v>
      </c>
      <c r="BD52" s="332">
        <v>0</v>
      </c>
      <c r="BE52" s="331">
        <f>BD52*$E$52</f>
        <v>0</v>
      </c>
    </row>
    <row r="53" spans="2:57" s="319" customFormat="1" ht="15" outlineLevel="2">
      <c r="B53" s="366" t="s">
        <v>409</v>
      </c>
      <c r="C53" s="367" t="s">
        <v>423</v>
      </c>
      <c r="D53" s="328" t="s">
        <v>542</v>
      </c>
      <c r="E53" s="329">
        <f>'Average Rates'!E201</f>
        <v>1.002805312601231</v>
      </c>
      <c r="F53" s="330">
        <v>1</v>
      </c>
      <c r="G53" s="331">
        <f>F53*$E$53</f>
        <v>1.002805312601231</v>
      </c>
      <c r="H53" s="330">
        <v>1</v>
      </c>
      <c r="I53" s="331">
        <f>H53*$E$53</f>
        <v>1.002805312601231</v>
      </c>
      <c r="J53" s="330">
        <v>1</v>
      </c>
      <c r="K53" s="331">
        <f>J53*$E$53</f>
        <v>1.002805312601231</v>
      </c>
      <c r="L53" s="330">
        <v>1</v>
      </c>
      <c r="M53" s="331">
        <f>L53*$E$53</f>
        <v>1.002805312601231</v>
      </c>
      <c r="N53" s="330">
        <v>1</v>
      </c>
      <c r="O53" s="331">
        <f>N53*$E$53</f>
        <v>1.002805312601231</v>
      </c>
      <c r="P53" s="330">
        <v>1</v>
      </c>
      <c r="Q53" s="331">
        <f>P53*$E$53</f>
        <v>1.002805312601231</v>
      </c>
      <c r="R53" s="330">
        <v>1</v>
      </c>
      <c r="S53" s="331">
        <f>R53*$E$53</f>
        <v>1.002805312601231</v>
      </c>
      <c r="T53" s="330">
        <v>1</v>
      </c>
      <c r="U53" s="331">
        <f>T53*$E$53</f>
        <v>1.002805312601231</v>
      </c>
      <c r="V53" s="330">
        <v>1</v>
      </c>
      <c r="W53" s="331">
        <f>V53*$E$53</f>
        <v>1.002805312601231</v>
      </c>
      <c r="X53" s="330">
        <v>1</v>
      </c>
      <c r="Y53" s="331">
        <f>X53*$E$53</f>
        <v>1.002805312601231</v>
      </c>
      <c r="Z53" s="330">
        <v>1</v>
      </c>
      <c r="AA53" s="331">
        <f>Z53*$E$53</f>
        <v>1.002805312601231</v>
      </c>
      <c r="AB53" s="330">
        <v>1</v>
      </c>
      <c r="AC53" s="331">
        <f>AB53*$E$53</f>
        <v>1.002805312601231</v>
      </c>
      <c r="AD53" s="330">
        <v>1</v>
      </c>
      <c r="AE53" s="331">
        <f>AD53*$E$53</f>
        <v>1.002805312601231</v>
      </c>
      <c r="AF53" s="330">
        <v>1</v>
      </c>
      <c r="AG53" s="331">
        <f>AF53*$E$53</f>
        <v>1.002805312601231</v>
      </c>
      <c r="AH53" s="330">
        <v>1</v>
      </c>
      <c r="AI53" s="331">
        <f>AH53*$E$53</f>
        <v>1.002805312601231</v>
      </c>
      <c r="AJ53" s="332">
        <v>1</v>
      </c>
      <c r="AK53" s="331">
        <f>AJ53*$E$53</f>
        <v>1.002805312601231</v>
      </c>
      <c r="AL53" s="332">
        <v>1</v>
      </c>
      <c r="AM53" s="331">
        <f>AL53*$E$53</f>
        <v>1.002805312601231</v>
      </c>
      <c r="AN53" s="330">
        <v>1</v>
      </c>
      <c r="AO53" s="331">
        <f>AN53*$E$53</f>
        <v>1.002805312601231</v>
      </c>
      <c r="AP53" s="331">
        <v>1</v>
      </c>
      <c r="AQ53" s="331">
        <f t="shared" si="68"/>
        <v>1.002805312601231</v>
      </c>
      <c r="AR53" s="331">
        <v>1</v>
      </c>
      <c r="AS53" s="331">
        <f t="shared" si="69"/>
        <v>1.002805312601231</v>
      </c>
      <c r="AT53" s="330">
        <v>0</v>
      </c>
      <c r="AU53" s="331">
        <f>AT53*$E$53</f>
        <v>0</v>
      </c>
      <c r="AV53" s="330">
        <v>0</v>
      </c>
      <c r="AW53" s="331">
        <f>AV53*$E$53</f>
        <v>0</v>
      </c>
      <c r="AX53" s="330">
        <v>0</v>
      </c>
      <c r="AY53" s="331">
        <f>AX53*$E$53</f>
        <v>0</v>
      </c>
      <c r="AZ53" s="330">
        <v>0</v>
      </c>
      <c r="BA53" s="331">
        <f>AZ53*$E$53</f>
        <v>0</v>
      </c>
      <c r="BB53" s="332">
        <v>0</v>
      </c>
      <c r="BC53" s="331">
        <f>BB53*$E$53</f>
        <v>0</v>
      </c>
      <c r="BD53" s="332">
        <v>0</v>
      </c>
      <c r="BE53" s="331">
        <f>BD53*$E$53</f>
        <v>0</v>
      </c>
    </row>
    <row r="54" spans="2:57" s="319" customFormat="1" ht="15" outlineLevel="2">
      <c r="B54" s="366" t="s">
        <v>553</v>
      </c>
      <c r="C54" s="367" t="s">
        <v>424</v>
      </c>
      <c r="D54" s="328" t="s">
        <v>542</v>
      </c>
      <c r="E54" s="329">
        <f>'Average Rates'!E202</f>
        <v>8.913825000899832</v>
      </c>
      <c r="F54" s="330">
        <v>1</v>
      </c>
      <c r="G54" s="331">
        <f>F54*$E$54</f>
        <v>8.913825000899832</v>
      </c>
      <c r="H54" s="330">
        <v>1.35</v>
      </c>
      <c r="I54" s="331">
        <f>H54*$E$54</f>
        <v>12.033663751214775</v>
      </c>
      <c r="J54" s="330">
        <v>1.75</v>
      </c>
      <c r="K54" s="331">
        <f>J54*$E$54</f>
        <v>15.599193751574706</v>
      </c>
      <c r="L54" s="330">
        <v>1.35</v>
      </c>
      <c r="M54" s="331">
        <f>L54*$E$54</f>
        <v>12.033663751214775</v>
      </c>
      <c r="N54" s="330">
        <v>1.35</v>
      </c>
      <c r="O54" s="331">
        <f>N54*$E$54</f>
        <v>12.033663751214775</v>
      </c>
      <c r="P54" s="330">
        <v>1</v>
      </c>
      <c r="Q54" s="331">
        <f>P54*$E$54</f>
        <v>8.913825000899832</v>
      </c>
      <c r="R54" s="330">
        <v>1.35</v>
      </c>
      <c r="S54" s="331">
        <f>R54*$E$54</f>
        <v>12.033663751214775</v>
      </c>
      <c r="T54" s="330">
        <v>1.75</v>
      </c>
      <c r="U54" s="331">
        <f>T54*$E$54</f>
        <v>15.599193751574706</v>
      </c>
      <c r="V54" s="330">
        <v>2.5</v>
      </c>
      <c r="W54" s="331">
        <f>V54*$E$54</f>
        <v>22.28456250224958</v>
      </c>
      <c r="X54" s="330">
        <v>1.35</v>
      </c>
      <c r="Y54" s="331">
        <f>X54*$E$54</f>
        <v>12.033663751214775</v>
      </c>
      <c r="Z54" s="330">
        <v>1</v>
      </c>
      <c r="AA54" s="331">
        <f>Z54*$E$54</f>
        <v>8.913825000899832</v>
      </c>
      <c r="AB54" s="330">
        <v>1</v>
      </c>
      <c r="AC54" s="331">
        <f>AB54*$E$54</f>
        <v>8.913825000899832</v>
      </c>
      <c r="AD54" s="330">
        <v>1</v>
      </c>
      <c r="AE54" s="331">
        <f>AD54*$E$54</f>
        <v>8.913825000899832</v>
      </c>
      <c r="AF54" s="330">
        <v>1</v>
      </c>
      <c r="AG54" s="331">
        <f>AF54*$E$54</f>
        <v>8.913825000899832</v>
      </c>
      <c r="AH54" s="330">
        <v>1</v>
      </c>
      <c r="AI54" s="331">
        <f>AH54*$E$54</f>
        <v>8.913825000899832</v>
      </c>
      <c r="AJ54" s="332">
        <v>1</v>
      </c>
      <c r="AK54" s="331">
        <f>AJ54*$E$54</f>
        <v>8.913825000899832</v>
      </c>
      <c r="AL54" s="332">
        <v>1.35</v>
      </c>
      <c r="AM54" s="331">
        <f>AL54*$E$54</f>
        <v>12.033663751214775</v>
      </c>
      <c r="AN54" s="330">
        <v>2.5</v>
      </c>
      <c r="AO54" s="331">
        <f>AN54*$E$54</f>
        <v>22.28456250224958</v>
      </c>
      <c r="AP54" s="331">
        <v>1</v>
      </c>
      <c r="AQ54" s="331">
        <f t="shared" si="68"/>
        <v>8.913825000899832</v>
      </c>
      <c r="AR54" s="331">
        <v>1</v>
      </c>
      <c r="AS54" s="331">
        <f t="shared" si="69"/>
        <v>8.913825000899832</v>
      </c>
      <c r="AT54" s="330">
        <v>0.5</v>
      </c>
      <c r="AU54" s="331">
        <f>AT54*$E$54</f>
        <v>4.456912500449916</v>
      </c>
      <c r="AV54" s="330">
        <v>0</v>
      </c>
      <c r="AW54" s="331">
        <f>AV54*$E$54</f>
        <v>0</v>
      </c>
      <c r="AX54" s="330">
        <v>0</v>
      </c>
      <c r="AY54" s="331">
        <f>AX54*$E$54</f>
        <v>0</v>
      </c>
      <c r="AZ54" s="330">
        <v>0.5</v>
      </c>
      <c r="BA54" s="331">
        <f>AZ54*$E$54</f>
        <v>4.456912500449916</v>
      </c>
      <c r="BB54" s="332">
        <v>0.5</v>
      </c>
      <c r="BC54" s="331">
        <f>BB54*$E$54</f>
        <v>4.456912500449916</v>
      </c>
      <c r="BD54" s="332">
        <v>0.5</v>
      </c>
      <c r="BE54" s="331">
        <f>BD54*$E$54</f>
        <v>4.456912500449916</v>
      </c>
    </row>
    <row r="55" spans="2:57" s="319" customFormat="1" ht="15" outlineLevel="2">
      <c r="B55" s="366" t="s">
        <v>567</v>
      </c>
      <c r="C55" s="367" t="s">
        <v>426</v>
      </c>
      <c r="D55" s="328" t="s">
        <v>542</v>
      </c>
      <c r="E55" s="329">
        <f>'Average Rates'!E204</f>
        <v>11.14228125112479</v>
      </c>
      <c r="F55" s="330">
        <v>1</v>
      </c>
      <c r="G55" s="331">
        <f>F55*$E$55</f>
        <v>11.14228125112479</v>
      </c>
      <c r="H55" s="330">
        <v>1</v>
      </c>
      <c r="I55" s="331">
        <f>H55*$E$55</f>
        <v>11.14228125112479</v>
      </c>
      <c r="J55" s="330">
        <v>1</v>
      </c>
      <c r="K55" s="331">
        <f>J55*$E$55</f>
        <v>11.14228125112479</v>
      </c>
      <c r="L55" s="330">
        <v>1</v>
      </c>
      <c r="M55" s="331">
        <f>L55*$E$55</f>
        <v>11.14228125112479</v>
      </c>
      <c r="N55" s="330">
        <v>1</v>
      </c>
      <c r="O55" s="331">
        <f>N55*$E$55</f>
        <v>11.14228125112479</v>
      </c>
      <c r="P55" s="330">
        <v>1</v>
      </c>
      <c r="Q55" s="331">
        <f>P55*$E$55</f>
        <v>11.14228125112479</v>
      </c>
      <c r="R55" s="330">
        <v>1</v>
      </c>
      <c r="S55" s="331">
        <f>R55*$E$55</f>
        <v>11.14228125112479</v>
      </c>
      <c r="T55" s="330">
        <v>1</v>
      </c>
      <c r="U55" s="331">
        <f>T55*$E$55</f>
        <v>11.14228125112479</v>
      </c>
      <c r="V55" s="330">
        <v>1</v>
      </c>
      <c r="W55" s="331">
        <f>V55*$E$55</f>
        <v>11.14228125112479</v>
      </c>
      <c r="X55" s="330">
        <v>1</v>
      </c>
      <c r="Y55" s="331">
        <f>X55*$E$55</f>
        <v>11.14228125112479</v>
      </c>
      <c r="Z55" s="330">
        <v>1</v>
      </c>
      <c r="AA55" s="331">
        <f>Z55*$E$55</f>
        <v>11.14228125112479</v>
      </c>
      <c r="AB55" s="330">
        <v>1</v>
      </c>
      <c r="AC55" s="331">
        <f>AB55*$E$55</f>
        <v>11.14228125112479</v>
      </c>
      <c r="AD55" s="330">
        <v>1</v>
      </c>
      <c r="AE55" s="331">
        <f>AD55*$E$55</f>
        <v>11.14228125112479</v>
      </c>
      <c r="AF55" s="330">
        <v>1</v>
      </c>
      <c r="AG55" s="331">
        <f>AF55*$E$55</f>
        <v>11.14228125112479</v>
      </c>
      <c r="AH55" s="330">
        <v>1</v>
      </c>
      <c r="AI55" s="331">
        <f>AH55*$E$55</f>
        <v>11.14228125112479</v>
      </c>
      <c r="AJ55" s="332">
        <v>1</v>
      </c>
      <c r="AK55" s="331">
        <f>AJ55*$E$55</f>
        <v>11.14228125112479</v>
      </c>
      <c r="AL55" s="332">
        <v>1</v>
      </c>
      <c r="AM55" s="331">
        <f>AL55*$E$55</f>
        <v>11.14228125112479</v>
      </c>
      <c r="AN55" s="330">
        <v>1</v>
      </c>
      <c r="AO55" s="331">
        <f>AN55*$E$55</f>
        <v>11.14228125112479</v>
      </c>
      <c r="AP55" s="331">
        <v>0.66</v>
      </c>
      <c r="AQ55" s="331">
        <f t="shared" si="68"/>
        <v>7.353905625742362</v>
      </c>
      <c r="AR55" s="331">
        <v>0.66</v>
      </c>
      <c r="AS55" s="331">
        <f t="shared" si="69"/>
        <v>7.353905625742362</v>
      </c>
      <c r="AT55" s="330">
        <v>0</v>
      </c>
      <c r="AU55" s="331">
        <f>AT55*$E$55</f>
        <v>0</v>
      </c>
      <c r="AV55" s="330">
        <v>0</v>
      </c>
      <c r="AW55" s="331">
        <f>AV55*$E$55</f>
        <v>0</v>
      </c>
      <c r="AX55" s="330">
        <v>0</v>
      </c>
      <c r="AY55" s="331">
        <f>AX55*$E$55</f>
        <v>0</v>
      </c>
      <c r="AZ55" s="330">
        <v>0</v>
      </c>
      <c r="BA55" s="331">
        <f>AZ55*$E$55</f>
        <v>0</v>
      </c>
      <c r="BB55" s="332">
        <v>0</v>
      </c>
      <c r="BC55" s="331">
        <f>BB55*$E$55</f>
        <v>0</v>
      </c>
      <c r="BD55" s="332">
        <v>0</v>
      </c>
      <c r="BE55" s="331">
        <f>BD55*$E$55</f>
        <v>0</v>
      </c>
    </row>
    <row r="56" spans="2:57" s="368" customFormat="1" ht="15.75" outlineLevel="1">
      <c r="B56" s="339"/>
      <c r="C56" s="340" t="s">
        <v>568</v>
      </c>
      <c r="D56" s="341" t="s">
        <v>259</v>
      </c>
      <c r="E56" s="341"/>
      <c r="F56" s="341"/>
      <c r="G56" s="341">
        <f>SUM(G43:G55)</f>
        <v>61.179146511175915</v>
      </c>
      <c r="H56" s="341"/>
      <c r="I56" s="341">
        <f>SUM(I43:I55)</f>
        <v>64.29898526149086</v>
      </c>
      <c r="J56" s="341"/>
      <c r="K56" s="341">
        <f>SUM(K43:K55)</f>
        <v>69.51357288701725</v>
      </c>
      <c r="L56" s="341"/>
      <c r="M56" s="341">
        <f>SUM(M43:M55)</f>
        <v>62.31565919879064</v>
      </c>
      <c r="N56" s="341"/>
      <c r="O56" s="341">
        <f>SUM(O43:O55)</f>
        <v>61.045439136162415</v>
      </c>
      <c r="P56" s="341"/>
      <c r="Q56" s="341">
        <f>SUM(Q43:Q55)</f>
        <v>56.98964876075299</v>
      </c>
      <c r="R56" s="341"/>
      <c r="S56" s="341">
        <f>SUM(S43:S55)</f>
        <v>69.64728026203075</v>
      </c>
      <c r="T56" s="341"/>
      <c r="U56" s="341">
        <f>SUM(U43:U55)</f>
        <v>82.9288795133715</v>
      </c>
      <c r="V56" s="341"/>
      <c r="W56" s="341">
        <f>SUM(W43:W55)</f>
        <v>118.22762651693483</v>
      </c>
      <c r="X56" s="341"/>
      <c r="Y56" s="341">
        <f>SUM(Y43:Y55)</f>
        <v>73.07910288737719</v>
      </c>
      <c r="Z56" s="341"/>
      <c r="AA56" s="341">
        <f>SUM(AA43:AA55)</f>
        <v>57.190209823273236</v>
      </c>
      <c r="AB56" s="341"/>
      <c r="AC56" s="341">
        <f>SUM(AC43:AC55)</f>
        <v>57.190209823273236</v>
      </c>
      <c r="AD56" s="341"/>
      <c r="AE56" s="341">
        <f>SUM(AE43:AE55)</f>
        <v>56.98964876075299</v>
      </c>
      <c r="AF56" s="341"/>
      <c r="AG56" s="341">
        <f>SUM(AG43:AG55)</f>
        <v>76.8229093877551</v>
      </c>
      <c r="AH56" s="341"/>
      <c r="AI56" s="341">
        <f>SUM(AI43:AI55)</f>
        <v>64.20984701148186</v>
      </c>
      <c r="AJ56" s="341"/>
      <c r="AK56" s="341">
        <f>SUM(AK43:AK55)</f>
        <v>57.925600385847474</v>
      </c>
      <c r="AL56" s="341"/>
      <c r="AM56" s="341">
        <f>SUM(AM43:AM55)</f>
        <v>62.716781323831135</v>
      </c>
      <c r="AN56" s="341"/>
      <c r="AO56" s="341">
        <f>SUM(AO43:AO55)</f>
        <v>118.22762651693483</v>
      </c>
      <c r="AP56" s="341"/>
      <c r="AQ56" s="341">
        <f>SUM(AQ43:AQ55)</f>
        <v>49.346043822481384</v>
      </c>
      <c r="AR56" s="341"/>
      <c r="AS56" s="341">
        <f>SUM(AS43:AS55)</f>
        <v>44.39329980635642</v>
      </c>
      <c r="AT56" s="341"/>
      <c r="AU56" s="341">
        <f>SUM(AU43:AU55)</f>
        <v>8.601841125868336</v>
      </c>
      <c r="AV56" s="341"/>
      <c r="AW56" s="341">
        <f>SUM(AW43:AW55)</f>
        <v>1.3627009970125619</v>
      </c>
      <c r="AX56" s="341"/>
      <c r="AY56" s="341">
        <f>SUM(AY43:AY55)</f>
        <v>1.7214824532987798</v>
      </c>
      <c r="AZ56" s="341"/>
      <c r="BA56" s="341">
        <f>SUM(BA43:BA55)</f>
        <v>10.02805312601231</v>
      </c>
      <c r="BB56" s="341"/>
      <c r="BC56" s="341">
        <f>SUM(BC43:BC55)</f>
        <v>8.601841125868336</v>
      </c>
      <c r="BD56" s="341"/>
      <c r="BE56" s="341">
        <f>SUM(BE43:BE55)</f>
        <v>8.601841125868336</v>
      </c>
    </row>
    <row r="57" spans="2:57" s="319" customFormat="1" ht="15">
      <c r="B57" s="369"/>
      <c r="C57" s="370" t="s">
        <v>569</v>
      </c>
      <c r="D57" s="32" t="s">
        <v>259</v>
      </c>
      <c r="E57" s="32"/>
      <c r="F57" s="32"/>
      <c r="G57" s="32">
        <f>G21+G40+G56</f>
        <v>1623.504751612098</v>
      </c>
      <c r="H57" s="32"/>
      <c r="I57" s="32">
        <f>I21+I40+I56</f>
        <v>1722.9601017023094</v>
      </c>
      <c r="J57" s="32"/>
      <c r="K57" s="32">
        <f>K21+K40+K56</f>
        <v>1781.388078959269</v>
      </c>
      <c r="L57" s="32"/>
      <c r="M57" s="32">
        <f>M21+M40+M56</f>
        <v>1591.960717809904</v>
      </c>
      <c r="N57" s="32"/>
      <c r="O57" s="32">
        <f>O21+O40+O56</f>
        <v>1489.3531836268207</v>
      </c>
      <c r="P57" s="32"/>
      <c r="Q57" s="32">
        <f>Q21+Q40+Q56</f>
        <v>1425.5639212887943</v>
      </c>
      <c r="R57" s="32"/>
      <c r="S57" s="32">
        <f>S21+S40+S56</f>
        <v>1881.7096050542611</v>
      </c>
      <c r="T57" s="32"/>
      <c r="U57" s="32">
        <f>U21+U40+U56</f>
        <v>2030.3350288456968</v>
      </c>
      <c r="V57" s="32"/>
      <c r="W57" s="32">
        <f>W21+W40+W56</f>
        <v>2900.0332632189616</v>
      </c>
      <c r="X57" s="32"/>
      <c r="Y57" s="32">
        <f>Y21+Y40+Y56</f>
        <v>2029.107714295416</v>
      </c>
      <c r="Z57" s="32"/>
      <c r="AA57" s="32">
        <f>AA21+AA40+AA56</f>
        <v>1484.3932151962179</v>
      </c>
      <c r="AB57" s="32"/>
      <c r="AC57" s="32">
        <f>AC21+AC40+AC56</f>
        <v>1483.1683118134654</v>
      </c>
      <c r="AD57" s="32">
        <v>1</v>
      </c>
      <c r="AE57" s="32">
        <f>AE21+AE40+AE56</f>
        <v>1443.5388246715468</v>
      </c>
      <c r="AF57" s="32">
        <v>1</v>
      </c>
      <c r="AG57" s="32">
        <f>AG21+AG40+AG56</f>
        <v>2187.985967608062</v>
      </c>
      <c r="AH57" s="32"/>
      <c r="AI57" s="32">
        <f>AI21+AI40+AI56</f>
        <v>1869.8881602377467</v>
      </c>
      <c r="AJ57" s="32"/>
      <c r="AK57" s="32">
        <f>AK21+AK40+AK56</f>
        <v>1403.4833448765057</v>
      </c>
      <c r="AL57" s="32"/>
      <c r="AM57" s="32">
        <f>AM21+AM40+AM56</f>
        <v>1515.6375874349555</v>
      </c>
      <c r="AN57" s="32"/>
      <c r="AO57" s="32">
        <f>AO21+AO40+AO56</f>
        <v>2881.880514790704</v>
      </c>
      <c r="AP57" s="32"/>
      <c r="AQ57" s="32">
        <f>AQ21+AQ40+AQ56</f>
        <v>1349.300446124622</v>
      </c>
      <c r="AR57" s="32"/>
      <c r="AS57" s="32">
        <f>AS21+AS40+AS56</f>
        <v>1264.5789805900229</v>
      </c>
      <c r="AT57" s="32"/>
      <c r="AU57" s="32">
        <f>AU21+AU40+AU56</f>
        <v>74.74896053039129</v>
      </c>
      <c r="AV57" s="32"/>
      <c r="AW57" s="32">
        <f>AW21+AW40+AW56</f>
        <v>57.3678577847131</v>
      </c>
      <c r="AX57" s="32"/>
      <c r="AY57" s="32">
        <f>AY21+AY40+AY56</f>
        <v>30.30316887189141</v>
      </c>
      <c r="AZ57" s="32"/>
      <c r="BA57" s="32">
        <f>BA21+BA40+BA56</f>
        <v>110.48303552463092</v>
      </c>
      <c r="BB57" s="32"/>
      <c r="BC57" s="32">
        <f>BC21+BC40+BC56</f>
        <v>56.25434247965575</v>
      </c>
      <c r="BD57" s="32"/>
      <c r="BE57" s="32">
        <f>BE21+BE40+BE56</f>
        <v>81.91857861159552</v>
      </c>
    </row>
    <row r="58" spans="2:57" s="319" customFormat="1" ht="18">
      <c r="B58" s="342"/>
      <c r="C58" s="343"/>
      <c r="D58" s="344"/>
      <c r="E58" s="371"/>
      <c r="F58" s="342"/>
      <c r="G58" s="372"/>
      <c r="H58" s="342"/>
      <c r="I58" s="372"/>
      <c r="J58" s="342"/>
      <c r="K58" s="372"/>
      <c r="L58" s="342"/>
      <c r="M58" s="372"/>
      <c r="N58" s="342"/>
      <c r="O58" s="372"/>
      <c r="P58" s="342"/>
      <c r="Q58" s="372"/>
      <c r="R58" s="342"/>
      <c r="S58" s="372"/>
      <c r="T58" s="342"/>
      <c r="U58" s="372"/>
      <c r="V58" s="342"/>
      <c r="W58" s="372"/>
      <c r="Y58" s="372"/>
      <c r="Z58" s="342"/>
      <c r="AA58" s="372"/>
      <c r="AB58" s="342"/>
      <c r="AC58" s="372"/>
      <c r="AD58" s="342"/>
      <c r="AE58" s="372"/>
      <c r="AF58" s="342"/>
      <c r="AG58" s="372"/>
      <c r="AH58" s="342"/>
      <c r="AI58" s="372"/>
      <c r="AJ58" s="192"/>
      <c r="AK58" s="373"/>
      <c r="AL58" s="192"/>
      <c r="AM58" s="373"/>
      <c r="AN58" s="192"/>
      <c r="AO58" s="373"/>
      <c r="AP58" s="373"/>
      <c r="AQ58" s="373"/>
      <c r="AR58" s="373"/>
      <c r="AS58" s="373"/>
      <c r="AU58" s="372"/>
      <c r="AW58" s="372"/>
      <c r="AY58" s="372"/>
      <c r="AZ58" s="347"/>
      <c r="BA58" s="372"/>
      <c r="BB58" s="374"/>
      <c r="BC58" s="373"/>
      <c r="BD58" s="374"/>
      <c r="BE58" s="373"/>
    </row>
    <row r="59" spans="2:57" s="319" customFormat="1" ht="15">
      <c r="B59" s="320">
        <v>2</v>
      </c>
      <c r="C59" s="321" t="s">
        <v>570</v>
      </c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22"/>
      <c r="AJ59" s="322"/>
      <c r="AK59" s="322"/>
      <c r="AL59" s="322"/>
      <c r="AM59" s="322"/>
      <c r="AN59" s="322"/>
      <c r="AO59" s="322"/>
      <c r="AP59" s="322"/>
      <c r="AQ59" s="322"/>
      <c r="AR59" s="322"/>
      <c r="AS59" s="322"/>
      <c r="AT59" s="322"/>
      <c r="AU59" s="322"/>
      <c r="AV59" s="322"/>
      <c r="AW59" s="322"/>
      <c r="AX59" s="322"/>
      <c r="AY59" s="322"/>
      <c r="AZ59" s="322"/>
      <c r="BA59" s="322"/>
      <c r="BB59" s="322"/>
      <c r="BC59" s="322"/>
      <c r="BD59" s="322"/>
      <c r="BE59" s="322"/>
    </row>
    <row r="60" spans="2:57" s="319" customFormat="1" ht="23.25" customHeight="1" outlineLevel="1">
      <c r="B60" s="366" t="s">
        <v>257</v>
      </c>
      <c r="C60" s="367" t="s">
        <v>428</v>
      </c>
      <c r="D60" s="328" t="s">
        <v>555</v>
      </c>
      <c r="E60" s="329">
        <f>'Average Rates'!E15</f>
        <v>869.9687693633191</v>
      </c>
      <c r="F60" s="330">
        <v>2</v>
      </c>
      <c r="G60" s="330">
        <f>F60*$E60</f>
        <v>1739.9375387266382</v>
      </c>
      <c r="H60" s="330">
        <v>2</v>
      </c>
      <c r="I60" s="330">
        <f>H60*$E60</f>
        <v>1739.9375387266382</v>
      </c>
      <c r="J60" s="330">
        <v>2</v>
      </c>
      <c r="K60" s="330">
        <f>J60*$E60</f>
        <v>1739.9375387266382</v>
      </c>
      <c r="L60" s="330">
        <v>2</v>
      </c>
      <c r="M60" s="330">
        <f>L60*$E60</f>
        <v>1739.9375387266382</v>
      </c>
      <c r="N60" s="330">
        <v>2</v>
      </c>
      <c r="O60" s="330">
        <f>N60*$E60</f>
        <v>1739.9375387266382</v>
      </c>
      <c r="P60" s="330">
        <v>1</v>
      </c>
      <c r="Q60" s="330">
        <f>P60*$E60</f>
        <v>869.9687693633191</v>
      </c>
      <c r="R60" s="330">
        <v>2</v>
      </c>
      <c r="S60" s="330">
        <f>R60*$E60</f>
        <v>1739.9375387266382</v>
      </c>
      <c r="T60" s="330">
        <v>0</v>
      </c>
      <c r="U60" s="330">
        <f>T60*$E60</f>
        <v>0</v>
      </c>
      <c r="V60" s="330">
        <v>0</v>
      </c>
      <c r="W60" s="330">
        <f>V60*$E60</f>
        <v>0</v>
      </c>
      <c r="X60" s="330">
        <v>2</v>
      </c>
      <c r="Y60" s="330">
        <f>X60*$E60</f>
        <v>1739.9375387266382</v>
      </c>
      <c r="Z60" s="330">
        <v>2</v>
      </c>
      <c r="AA60" s="330">
        <f>Z60*$E60</f>
        <v>1739.9375387266382</v>
      </c>
      <c r="AB60" s="330">
        <v>2</v>
      </c>
      <c r="AC60" s="330">
        <f>AB60*$E60</f>
        <v>1739.9375387266382</v>
      </c>
      <c r="AD60" s="330">
        <v>1</v>
      </c>
      <c r="AE60" s="330">
        <f>AD60*$E60</f>
        <v>869.9687693633191</v>
      </c>
      <c r="AF60" s="330">
        <v>0</v>
      </c>
      <c r="AG60" s="330">
        <f>AF60*$E60</f>
        <v>0</v>
      </c>
      <c r="AH60" s="330">
        <v>3</v>
      </c>
      <c r="AI60" s="330">
        <f>AH60*$E60</f>
        <v>2609.9063080899573</v>
      </c>
      <c r="AJ60" s="330">
        <v>2</v>
      </c>
      <c r="AK60" s="330">
        <f>AJ60*$E60</f>
        <v>1739.9375387266382</v>
      </c>
      <c r="AL60" s="330">
        <v>2</v>
      </c>
      <c r="AM60" s="330">
        <f>AL60*$E60</f>
        <v>1739.9375387266382</v>
      </c>
      <c r="AN60" s="330">
        <v>2</v>
      </c>
      <c r="AO60" s="330">
        <f>AN60*$E60</f>
        <v>1739.9375387266382</v>
      </c>
      <c r="AP60" s="330">
        <v>0</v>
      </c>
      <c r="AQ60" s="330">
        <f>AP60*$E60</f>
        <v>0</v>
      </c>
      <c r="AR60" s="330">
        <v>0</v>
      </c>
      <c r="AS60" s="330">
        <f>AR60*$E60</f>
        <v>0</v>
      </c>
      <c r="AT60" s="330">
        <v>0</v>
      </c>
      <c r="AU60" s="330">
        <f>AT60*$E60</f>
        <v>0</v>
      </c>
      <c r="AV60" s="330">
        <v>0</v>
      </c>
      <c r="AW60" s="330">
        <f>AV60*$E60</f>
        <v>0</v>
      </c>
      <c r="AX60" s="330">
        <v>0</v>
      </c>
      <c r="AY60" s="330">
        <f>AX60*$E60</f>
        <v>0</v>
      </c>
      <c r="AZ60" s="330">
        <v>1</v>
      </c>
      <c r="BA60" s="330">
        <f>AZ60*$E60</f>
        <v>869.9687693633191</v>
      </c>
      <c r="BB60" s="330">
        <v>0</v>
      </c>
      <c r="BC60" s="330">
        <f>BB60*$E60</f>
        <v>0</v>
      </c>
      <c r="BD60" s="330">
        <v>0</v>
      </c>
      <c r="BE60" s="330">
        <f>BD60*$E60</f>
        <v>0</v>
      </c>
    </row>
    <row r="61" spans="2:57" s="319" customFormat="1" ht="25.5" outlineLevel="1">
      <c r="B61" s="366" t="s">
        <v>260</v>
      </c>
      <c r="C61" s="367" t="s">
        <v>571</v>
      </c>
      <c r="D61" s="328" t="s">
        <v>555</v>
      </c>
      <c r="E61" s="329">
        <f>'Average Rates'!E14</f>
        <v>488.9264930561783</v>
      </c>
      <c r="F61" s="330">
        <v>0</v>
      </c>
      <c r="G61" s="330">
        <f>F61*$E61</f>
        <v>0</v>
      </c>
      <c r="H61" s="330">
        <v>0</v>
      </c>
      <c r="I61" s="330">
        <f>H61*$E61</f>
        <v>0</v>
      </c>
      <c r="J61" s="330">
        <v>0</v>
      </c>
      <c r="K61" s="330">
        <f>J61*$E61</f>
        <v>0</v>
      </c>
      <c r="L61" s="330">
        <v>0</v>
      </c>
      <c r="M61" s="330">
        <f>L61*$E61</f>
        <v>0</v>
      </c>
      <c r="N61" s="330">
        <v>0</v>
      </c>
      <c r="O61" s="330">
        <f>N61*$E61</f>
        <v>0</v>
      </c>
      <c r="P61" s="330">
        <v>0</v>
      </c>
      <c r="Q61" s="330">
        <f>P61*$E61</f>
        <v>0</v>
      </c>
      <c r="R61" s="330">
        <v>0</v>
      </c>
      <c r="S61" s="330">
        <f>R61*$E61</f>
        <v>0</v>
      </c>
      <c r="T61" s="330">
        <v>4</v>
      </c>
      <c r="U61" s="330">
        <f>T61*$E61</f>
        <v>1955.7059722247132</v>
      </c>
      <c r="V61" s="330">
        <v>7</v>
      </c>
      <c r="W61" s="330">
        <f>V61*$E61</f>
        <v>3422.485451393248</v>
      </c>
      <c r="X61" s="330">
        <v>0</v>
      </c>
      <c r="Y61" s="330">
        <f>X61*$E61</f>
        <v>0</v>
      </c>
      <c r="Z61" s="330">
        <v>0</v>
      </c>
      <c r="AA61" s="330">
        <f>Z61*$E61</f>
        <v>0</v>
      </c>
      <c r="AB61" s="330">
        <v>0</v>
      </c>
      <c r="AC61" s="330">
        <f>AB61*$E61</f>
        <v>0</v>
      </c>
      <c r="AD61" s="330">
        <v>0</v>
      </c>
      <c r="AE61" s="330">
        <f>AD61*$E61</f>
        <v>0</v>
      </c>
      <c r="AF61" s="330">
        <v>7</v>
      </c>
      <c r="AG61" s="330">
        <f>AF61*$E61</f>
        <v>3422.485451393248</v>
      </c>
      <c r="AH61" s="330">
        <v>0</v>
      </c>
      <c r="AI61" s="330">
        <f>AH61*$E61</f>
        <v>0</v>
      </c>
      <c r="AJ61" s="330">
        <v>0</v>
      </c>
      <c r="AK61" s="330">
        <f>AJ61*$E61</f>
        <v>0</v>
      </c>
      <c r="AL61" s="330">
        <v>0</v>
      </c>
      <c r="AM61" s="330">
        <f>AL61*$E61</f>
        <v>0</v>
      </c>
      <c r="AN61" s="330">
        <v>0</v>
      </c>
      <c r="AO61" s="330">
        <f>AN61*$E61</f>
        <v>0</v>
      </c>
      <c r="AP61" s="330">
        <v>0</v>
      </c>
      <c r="AQ61" s="330">
        <f>AP61*$E61</f>
        <v>0</v>
      </c>
      <c r="AR61" s="330">
        <v>0</v>
      </c>
      <c r="AS61" s="330">
        <f>AR61*$E61</f>
        <v>0</v>
      </c>
      <c r="AT61" s="330">
        <v>0</v>
      </c>
      <c r="AU61" s="330">
        <f>AT61*$E61</f>
        <v>0</v>
      </c>
      <c r="AV61" s="330">
        <v>0</v>
      </c>
      <c r="AW61" s="330">
        <f>AV61*$E61</f>
        <v>0</v>
      </c>
      <c r="AX61" s="330">
        <v>0</v>
      </c>
      <c r="AY61" s="330">
        <f>AX61*$E61</f>
        <v>0</v>
      </c>
      <c r="AZ61" s="330">
        <v>0</v>
      </c>
      <c r="BA61" s="330">
        <f>AZ61*$E61</f>
        <v>0</v>
      </c>
      <c r="BB61" s="330">
        <v>0</v>
      </c>
      <c r="BC61" s="330">
        <f>BB61*$E61</f>
        <v>0</v>
      </c>
      <c r="BD61" s="330">
        <v>0</v>
      </c>
      <c r="BE61" s="330">
        <f>BD61*$E61</f>
        <v>0</v>
      </c>
    </row>
    <row r="62" spans="2:57" s="319" customFormat="1" ht="15" outlineLevel="1">
      <c r="B62" s="366" t="s">
        <v>264</v>
      </c>
      <c r="C62" s="367" t="s">
        <v>572</v>
      </c>
      <c r="D62" s="328" t="s">
        <v>573</v>
      </c>
      <c r="E62" s="329">
        <f>'Average Rates'!E207</f>
        <v>6.685368750674874</v>
      </c>
      <c r="F62" s="330">
        <v>2</v>
      </c>
      <c r="G62" s="330">
        <f>F62*$E62</f>
        <v>13.370737501349748</v>
      </c>
      <c r="H62" s="330">
        <v>2</v>
      </c>
      <c r="I62" s="330">
        <f>H62*$E62</f>
        <v>13.370737501349748</v>
      </c>
      <c r="J62" s="330">
        <v>2</v>
      </c>
      <c r="K62" s="330">
        <f>J62*$E62</f>
        <v>13.370737501349748</v>
      </c>
      <c r="L62" s="330">
        <v>2</v>
      </c>
      <c r="M62" s="330">
        <f>L62*$E62</f>
        <v>13.370737501349748</v>
      </c>
      <c r="N62" s="330">
        <v>2</v>
      </c>
      <c r="O62" s="330">
        <f>N62*$E62</f>
        <v>13.370737501349748</v>
      </c>
      <c r="P62" s="330">
        <v>1</v>
      </c>
      <c r="Q62" s="330">
        <f>P62*$E62</f>
        <v>6.685368750674874</v>
      </c>
      <c r="R62" s="330">
        <v>2</v>
      </c>
      <c r="S62" s="330">
        <f>R62*$E62</f>
        <v>13.370737501349748</v>
      </c>
      <c r="T62" s="330">
        <v>4</v>
      </c>
      <c r="U62" s="330">
        <f>T62*$E62</f>
        <v>26.741475002699495</v>
      </c>
      <c r="V62" s="330">
        <v>7</v>
      </c>
      <c r="W62" s="330">
        <f>V62*$E62</f>
        <v>46.797581254724115</v>
      </c>
      <c r="X62" s="330">
        <v>2</v>
      </c>
      <c r="Y62" s="330">
        <f>X62*$E62</f>
        <v>13.370737501349748</v>
      </c>
      <c r="Z62" s="330">
        <v>2</v>
      </c>
      <c r="AA62" s="330">
        <f>Z62*$E62</f>
        <v>13.370737501349748</v>
      </c>
      <c r="AB62" s="330">
        <v>2</v>
      </c>
      <c r="AC62" s="330">
        <f>AB62*$E62</f>
        <v>13.370737501349748</v>
      </c>
      <c r="AD62" s="330">
        <v>1</v>
      </c>
      <c r="AE62" s="330">
        <f>AD62*$E62</f>
        <v>6.685368750674874</v>
      </c>
      <c r="AF62" s="330">
        <v>7</v>
      </c>
      <c r="AG62" s="330">
        <f>AF62*$E62</f>
        <v>46.797581254724115</v>
      </c>
      <c r="AH62" s="330">
        <v>3</v>
      </c>
      <c r="AI62" s="330">
        <f>AH62*$E62</f>
        <v>20.05610625202462</v>
      </c>
      <c r="AJ62" s="330">
        <v>2</v>
      </c>
      <c r="AK62" s="330">
        <f>AJ62*$E62</f>
        <v>13.370737501349748</v>
      </c>
      <c r="AL62" s="330">
        <v>2</v>
      </c>
      <c r="AM62" s="330">
        <f>AL62*$E62</f>
        <v>13.370737501349748</v>
      </c>
      <c r="AN62" s="330">
        <v>2</v>
      </c>
      <c r="AO62" s="330">
        <f>AN62*$E62</f>
        <v>13.370737501349748</v>
      </c>
      <c r="AP62" s="330">
        <v>0</v>
      </c>
      <c r="AQ62" s="330">
        <f>AP62*$E62</f>
        <v>0</v>
      </c>
      <c r="AR62" s="330">
        <v>0</v>
      </c>
      <c r="AS62" s="330">
        <f>AR62*$E62</f>
        <v>0</v>
      </c>
      <c r="AT62" s="330">
        <v>0</v>
      </c>
      <c r="AU62" s="330">
        <f>AT62*$E62</f>
        <v>0</v>
      </c>
      <c r="AV62" s="330">
        <v>0</v>
      </c>
      <c r="AW62" s="330">
        <f>AV62*$E62</f>
        <v>0</v>
      </c>
      <c r="AX62" s="330">
        <v>0</v>
      </c>
      <c r="AY62" s="330">
        <f>AX62*$E62</f>
        <v>0</v>
      </c>
      <c r="AZ62" s="330">
        <v>1</v>
      </c>
      <c r="BA62" s="330">
        <f>AZ62*$E62</f>
        <v>6.685368750674874</v>
      </c>
      <c r="BB62" s="330">
        <v>0</v>
      </c>
      <c r="BC62" s="330">
        <f>BB62*$E62</f>
        <v>0</v>
      </c>
      <c r="BD62" s="330">
        <v>0</v>
      </c>
      <c r="BE62" s="330">
        <f>BD62*$E62</f>
        <v>0</v>
      </c>
    </row>
    <row r="63" spans="2:57" s="319" customFormat="1" ht="15" outlineLevel="1">
      <c r="B63" s="366" t="s">
        <v>270</v>
      </c>
      <c r="C63" s="367" t="s">
        <v>320</v>
      </c>
      <c r="D63" s="328" t="s">
        <v>573</v>
      </c>
      <c r="E63" s="329">
        <f>'Average Rates'!E79</f>
        <v>15.095012599885115</v>
      </c>
      <c r="F63" s="330">
        <v>2</v>
      </c>
      <c r="G63" s="330">
        <f>F63*$E63</f>
        <v>30.19002519977023</v>
      </c>
      <c r="H63" s="330">
        <v>2</v>
      </c>
      <c r="I63" s="330">
        <f>H63*$E63</f>
        <v>30.19002519977023</v>
      </c>
      <c r="J63" s="330">
        <v>2</v>
      </c>
      <c r="K63" s="330">
        <f>J63*$E63</f>
        <v>30.19002519977023</v>
      </c>
      <c r="L63" s="330">
        <v>2</v>
      </c>
      <c r="M63" s="330">
        <f>L63*$E63</f>
        <v>30.19002519977023</v>
      </c>
      <c r="N63" s="330">
        <v>2</v>
      </c>
      <c r="O63" s="330">
        <f>N63*$E63</f>
        <v>30.19002519977023</v>
      </c>
      <c r="P63" s="330">
        <v>1</v>
      </c>
      <c r="Q63" s="330">
        <f>P63*$E63</f>
        <v>15.095012599885115</v>
      </c>
      <c r="R63" s="330">
        <v>2</v>
      </c>
      <c r="S63" s="330">
        <f>R63*$E63</f>
        <v>30.19002519977023</v>
      </c>
      <c r="T63" s="330">
        <v>4</v>
      </c>
      <c r="U63" s="330">
        <f>T63*$E63</f>
        <v>60.38005039954046</v>
      </c>
      <c r="V63" s="330">
        <v>7</v>
      </c>
      <c r="W63" s="330">
        <f>V63*$E63</f>
        <v>105.66508819919581</v>
      </c>
      <c r="X63" s="330">
        <v>2</v>
      </c>
      <c r="Y63" s="330">
        <f>X63*$E63</f>
        <v>30.19002519977023</v>
      </c>
      <c r="Z63" s="330">
        <v>2</v>
      </c>
      <c r="AA63" s="330">
        <f>Z63*$E63</f>
        <v>30.19002519977023</v>
      </c>
      <c r="AB63" s="330">
        <v>2</v>
      </c>
      <c r="AC63" s="330">
        <f>AB63*$E63</f>
        <v>30.19002519977023</v>
      </c>
      <c r="AD63" s="330">
        <v>1</v>
      </c>
      <c r="AE63" s="330">
        <f>AD63*$E63</f>
        <v>15.095012599885115</v>
      </c>
      <c r="AF63" s="330">
        <v>7</v>
      </c>
      <c r="AG63" s="330">
        <f>AF63*$E63</f>
        <v>105.66508819919581</v>
      </c>
      <c r="AH63" s="330">
        <v>3</v>
      </c>
      <c r="AI63" s="330">
        <f>AH63*$E63</f>
        <v>45.28503779965534</v>
      </c>
      <c r="AJ63" s="330">
        <v>2</v>
      </c>
      <c r="AK63" s="330">
        <f>AJ63*$E63</f>
        <v>30.19002519977023</v>
      </c>
      <c r="AL63" s="330">
        <v>2</v>
      </c>
      <c r="AM63" s="330">
        <f>AL63*$E63</f>
        <v>30.19002519977023</v>
      </c>
      <c r="AN63" s="330">
        <v>2</v>
      </c>
      <c r="AO63" s="330">
        <f>AN63*$E63</f>
        <v>30.19002519977023</v>
      </c>
      <c r="AP63" s="330">
        <v>0</v>
      </c>
      <c r="AQ63" s="330">
        <f>AP63*$E63</f>
        <v>0</v>
      </c>
      <c r="AR63" s="330">
        <v>0</v>
      </c>
      <c r="AS63" s="330">
        <f>AR63*$E63</f>
        <v>0</v>
      </c>
      <c r="AT63" s="330">
        <v>0</v>
      </c>
      <c r="AU63" s="330">
        <f>AT63*$E63</f>
        <v>0</v>
      </c>
      <c r="AV63" s="330">
        <v>0</v>
      </c>
      <c r="AW63" s="330">
        <f>AV63*$E63</f>
        <v>0</v>
      </c>
      <c r="AX63" s="330">
        <v>0</v>
      </c>
      <c r="AY63" s="330">
        <f>AX63*$E63</f>
        <v>0</v>
      </c>
      <c r="AZ63" s="330">
        <v>1</v>
      </c>
      <c r="BA63" s="330">
        <f>AZ63*$E63</f>
        <v>15.095012599885115</v>
      </c>
      <c r="BB63" s="330">
        <v>0</v>
      </c>
      <c r="BC63" s="330">
        <f>BB63*$E63</f>
        <v>0</v>
      </c>
      <c r="BD63" s="330">
        <v>0</v>
      </c>
      <c r="BE63" s="330">
        <f>BD63*$E63</f>
        <v>0</v>
      </c>
    </row>
    <row r="64" spans="2:57" s="319" customFormat="1" ht="15" outlineLevel="1">
      <c r="B64" s="366" t="s">
        <v>272</v>
      </c>
      <c r="C64" s="367" t="s">
        <v>574</v>
      </c>
      <c r="D64" s="328" t="s">
        <v>573</v>
      </c>
      <c r="E64" s="329">
        <f>'Average Rates'!E102</f>
        <v>1.0063341733256743</v>
      </c>
      <c r="F64" s="330">
        <v>0</v>
      </c>
      <c r="G64" s="330">
        <f>F64*$E64</f>
        <v>0</v>
      </c>
      <c r="H64" s="330">
        <v>0</v>
      </c>
      <c r="I64" s="330">
        <f>H64*$E64</f>
        <v>0</v>
      </c>
      <c r="J64" s="330">
        <v>0</v>
      </c>
      <c r="K64" s="330">
        <f>J64*$E64</f>
        <v>0</v>
      </c>
      <c r="L64" s="330">
        <v>0</v>
      </c>
      <c r="M64" s="330">
        <f>L64*$E64</f>
        <v>0</v>
      </c>
      <c r="N64" s="330">
        <v>0</v>
      </c>
      <c r="O64" s="330">
        <f>N64*$E64</f>
        <v>0</v>
      </c>
      <c r="P64" s="330">
        <v>0</v>
      </c>
      <c r="Q64" s="330">
        <f>P64*$E64</f>
        <v>0</v>
      </c>
      <c r="R64" s="330">
        <v>0</v>
      </c>
      <c r="S64" s="330">
        <f>R64*$E64</f>
        <v>0</v>
      </c>
      <c r="T64" s="330">
        <v>3</v>
      </c>
      <c r="U64" s="330">
        <f>T64*$E64</f>
        <v>3.0190025199770227</v>
      </c>
      <c r="V64" s="330">
        <v>4</v>
      </c>
      <c r="W64" s="330">
        <f>V64*$E64</f>
        <v>4.025336693302697</v>
      </c>
      <c r="X64" s="330">
        <v>0</v>
      </c>
      <c r="Y64" s="330">
        <f>X64*$E64</f>
        <v>0</v>
      </c>
      <c r="Z64" s="330">
        <v>0</v>
      </c>
      <c r="AA64" s="330">
        <f>Z64*$E64</f>
        <v>0</v>
      </c>
      <c r="AB64" s="330">
        <v>0</v>
      </c>
      <c r="AC64" s="330">
        <f>AB64*$E64</f>
        <v>0</v>
      </c>
      <c r="AD64" s="330">
        <v>0</v>
      </c>
      <c r="AE64" s="330">
        <f>AD64*$E64</f>
        <v>0</v>
      </c>
      <c r="AF64" s="330">
        <v>4</v>
      </c>
      <c r="AG64" s="330">
        <f>AF64*$E64</f>
        <v>4.025336693302697</v>
      </c>
      <c r="AH64" s="330">
        <v>1</v>
      </c>
      <c r="AI64" s="330">
        <f>AH64*$E64</f>
        <v>1.0063341733256743</v>
      </c>
      <c r="AJ64" s="330">
        <v>0</v>
      </c>
      <c r="AK64" s="330">
        <f>AJ64*$E64</f>
        <v>0</v>
      </c>
      <c r="AL64" s="330">
        <v>0</v>
      </c>
      <c r="AM64" s="330">
        <f>AL64*$E64</f>
        <v>0</v>
      </c>
      <c r="AN64" s="330">
        <v>0</v>
      </c>
      <c r="AO64" s="330">
        <f>AN64*$E64</f>
        <v>0</v>
      </c>
      <c r="AP64" s="330">
        <v>0</v>
      </c>
      <c r="AQ64" s="330">
        <f>AP64*$E64</f>
        <v>0</v>
      </c>
      <c r="AR64" s="330">
        <v>0</v>
      </c>
      <c r="AS64" s="330">
        <f>AR64*$E64</f>
        <v>0</v>
      </c>
      <c r="AT64" s="330">
        <v>0</v>
      </c>
      <c r="AU64" s="330">
        <f>AT64*$E64</f>
        <v>0</v>
      </c>
      <c r="AV64" s="330">
        <v>0</v>
      </c>
      <c r="AW64" s="330">
        <f>AV64*$E64</f>
        <v>0</v>
      </c>
      <c r="AX64" s="330">
        <v>0</v>
      </c>
      <c r="AY64" s="330">
        <f>AX64*$E64</f>
        <v>0</v>
      </c>
      <c r="AZ64" s="330">
        <v>0</v>
      </c>
      <c r="BA64" s="330">
        <f>AZ64*$E64</f>
        <v>0</v>
      </c>
      <c r="BB64" s="330">
        <v>0</v>
      </c>
      <c r="BC64" s="330">
        <f>BB64*$E64</f>
        <v>0</v>
      </c>
      <c r="BD64" s="330">
        <v>0</v>
      </c>
      <c r="BE64" s="330">
        <f>BD64*$E64</f>
        <v>0</v>
      </c>
    </row>
    <row r="65" spans="2:57" s="375" customFormat="1" ht="15">
      <c r="B65" s="369"/>
      <c r="C65" s="370" t="s">
        <v>575</v>
      </c>
      <c r="D65" s="32" t="s">
        <v>259</v>
      </c>
      <c r="E65" s="32"/>
      <c r="F65" s="32"/>
      <c r="G65" s="32">
        <f>SUM(G60:G64)</f>
        <v>1783.4983014277582</v>
      </c>
      <c r="H65" s="32"/>
      <c r="I65" s="32">
        <f>SUM(I60:I64)</f>
        <v>1783.4983014277582</v>
      </c>
      <c r="J65" s="32"/>
      <c r="K65" s="32">
        <f>SUM(K60:K64)</f>
        <v>1783.4983014277582</v>
      </c>
      <c r="L65" s="32"/>
      <c r="M65" s="32">
        <f>SUM(M60:M64)</f>
        <v>1783.4983014277582</v>
      </c>
      <c r="N65" s="32"/>
      <c r="O65" s="32">
        <f>SUM(O60:O64)</f>
        <v>1783.4983014277582</v>
      </c>
      <c r="P65" s="32"/>
      <c r="Q65" s="32">
        <f>SUM(Q60:Q64)</f>
        <v>891.7491507138791</v>
      </c>
      <c r="R65" s="32"/>
      <c r="S65" s="32">
        <f>SUM(S60:S64)</f>
        <v>1783.4983014277582</v>
      </c>
      <c r="T65" s="32"/>
      <c r="U65" s="32">
        <f>SUM(U61:U64)</f>
        <v>2045.84650014693</v>
      </c>
      <c r="V65" s="32"/>
      <c r="W65" s="32">
        <f>SUM(W61:W64)</f>
        <v>3578.9734575404705</v>
      </c>
      <c r="X65" s="32"/>
      <c r="Y65" s="32">
        <f>SUM(Y60:Y64)</f>
        <v>1783.4983014277582</v>
      </c>
      <c r="Z65" s="32"/>
      <c r="AA65" s="32">
        <f>SUM(AA60:AA64)</f>
        <v>1783.4983014277582</v>
      </c>
      <c r="AB65" s="32"/>
      <c r="AC65" s="32">
        <f>SUM(AC60:AC64)</f>
        <v>1783.4983014277582</v>
      </c>
      <c r="AD65" s="32"/>
      <c r="AE65" s="32">
        <f>SUM(AE60:AE64)</f>
        <v>891.7491507138791</v>
      </c>
      <c r="AF65" s="32"/>
      <c r="AG65" s="32">
        <f>SUM(AG61:AG64)</f>
        <v>3578.9734575404705</v>
      </c>
      <c r="AH65" s="32"/>
      <c r="AI65" s="32">
        <f>SUM(AI60:AI64)</f>
        <v>2676.253786314963</v>
      </c>
      <c r="AJ65" s="32"/>
      <c r="AK65" s="32">
        <f>SUM(AK60:AK64)</f>
        <v>1783.4983014277582</v>
      </c>
      <c r="AL65" s="32"/>
      <c r="AM65" s="32">
        <f>SUM(AM60:AM64)</f>
        <v>1783.4983014277582</v>
      </c>
      <c r="AN65" s="32"/>
      <c r="AO65" s="32">
        <f>SUM(AO60:AO64)</f>
        <v>1783.4983014277582</v>
      </c>
      <c r="AP65" s="32">
        <f>SUM(AP60:AP64)</f>
        <v>0</v>
      </c>
      <c r="AQ65" s="32">
        <f>SUM(AQ60:AQ64)</f>
        <v>0</v>
      </c>
      <c r="AR65" s="32"/>
      <c r="AS65" s="32"/>
      <c r="AT65" s="32"/>
      <c r="AU65" s="32">
        <f>SUM(AU60:AU64)</f>
        <v>0</v>
      </c>
      <c r="AV65" s="32"/>
      <c r="AW65" s="32">
        <f>SUM(AW60:AW64)</f>
        <v>0</v>
      </c>
      <c r="AX65" s="32"/>
      <c r="AY65" s="32">
        <f>SUM(AY60:AY64)</f>
        <v>0</v>
      </c>
      <c r="AZ65" s="32"/>
      <c r="BA65" s="32">
        <f>SUM(BA60:BA64)</f>
        <v>891.7491507138791</v>
      </c>
      <c r="BB65" s="32"/>
      <c r="BC65" s="32">
        <f>SUM(BC60:BC64)</f>
        <v>0</v>
      </c>
      <c r="BD65" s="32"/>
      <c r="BE65" s="32">
        <f>SUM(BE60:BE64)</f>
        <v>0</v>
      </c>
    </row>
    <row r="66" spans="2:57" s="375" customFormat="1" ht="18">
      <c r="B66" s="342"/>
      <c r="C66" s="376"/>
      <c r="D66" s="344"/>
      <c r="E66" s="377"/>
      <c r="F66" s="342"/>
      <c r="G66" s="346"/>
      <c r="H66" s="342"/>
      <c r="I66" s="346"/>
      <c r="J66" s="342"/>
      <c r="K66" s="346"/>
      <c r="L66" s="342"/>
      <c r="M66" s="346"/>
      <c r="N66" s="342"/>
      <c r="O66" s="346"/>
      <c r="P66" s="342"/>
      <c r="Q66" s="346"/>
      <c r="R66" s="342"/>
      <c r="S66" s="346"/>
      <c r="T66" s="342"/>
      <c r="U66" s="346"/>
      <c r="V66" s="342"/>
      <c r="W66" s="346"/>
      <c r="Y66" s="173"/>
      <c r="Z66" s="342"/>
      <c r="AA66" s="346"/>
      <c r="AB66" s="342"/>
      <c r="AC66" s="346"/>
      <c r="AD66" s="342"/>
      <c r="AE66" s="346"/>
      <c r="AF66" s="342"/>
      <c r="AG66" s="346"/>
      <c r="AH66" s="342"/>
      <c r="AI66" s="346"/>
      <c r="AJ66" s="192"/>
      <c r="AK66" s="378"/>
      <c r="AL66" s="192"/>
      <c r="AM66" s="378"/>
      <c r="AN66" s="192"/>
      <c r="AO66" s="378"/>
      <c r="AP66" s="378"/>
      <c r="AQ66" s="378"/>
      <c r="AR66" s="378"/>
      <c r="AS66" s="378"/>
      <c r="AU66" s="173"/>
      <c r="AW66" s="173"/>
      <c r="AY66" s="173"/>
      <c r="AZ66" s="379"/>
      <c r="BA66" s="173"/>
      <c r="BB66" s="380"/>
      <c r="BC66" s="155"/>
      <c r="BD66" s="380"/>
      <c r="BE66" s="155"/>
    </row>
    <row r="67" spans="2:57" s="319" customFormat="1" ht="15">
      <c r="B67" s="320">
        <v>3</v>
      </c>
      <c r="C67" s="321" t="s">
        <v>576</v>
      </c>
      <c r="D67" s="322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2"/>
      <c r="Q67" s="322"/>
      <c r="R67" s="322"/>
      <c r="S67" s="322"/>
      <c r="T67" s="322"/>
      <c r="U67" s="322"/>
      <c r="V67" s="322"/>
      <c r="W67" s="322"/>
      <c r="X67" s="322"/>
      <c r="Y67" s="322"/>
      <c r="Z67" s="322"/>
      <c r="AA67" s="322"/>
      <c r="AB67" s="322"/>
      <c r="AC67" s="322"/>
      <c r="AD67" s="322"/>
      <c r="AE67" s="322"/>
      <c r="AF67" s="322"/>
      <c r="AG67" s="322"/>
      <c r="AH67" s="322"/>
      <c r="AI67" s="322"/>
      <c r="AJ67" s="322"/>
      <c r="AK67" s="322"/>
      <c r="AL67" s="322"/>
      <c r="AM67" s="322"/>
      <c r="AN67" s="322"/>
      <c r="AO67" s="322"/>
      <c r="AP67" s="322"/>
      <c r="AQ67" s="322"/>
      <c r="AR67" s="322"/>
      <c r="AS67" s="322"/>
      <c r="AT67" s="322"/>
      <c r="AU67" s="322"/>
      <c r="AV67" s="322"/>
      <c r="AW67" s="322"/>
      <c r="AX67" s="322"/>
      <c r="AY67" s="322"/>
      <c r="AZ67" s="322"/>
      <c r="BA67" s="322"/>
      <c r="BB67" s="322"/>
      <c r="BC67" s="322"/>
      <c r="BD67" s="322"/>
      <c r="BE67" s="322"/>
    </row>
    <row r="68" spans="2:57" s="319" customFormat="1" ht="15" outlineLevel="1">
      <c r="B68" s="323" t="s">
        <v>577</v>
      </c>
      <c r="C68" s="324" t="s">
        <v>578</v>
      </c>
      <c r="D68" s="325"/>
      <c r="E68" s="325"/>
      <c r="F68" s="325"/>
      <c r="G68" s="325"/>
      <c r="H68" s="325"/>
      <c r="I68" s="325"/>
      <c r="J68" s="325"/>
      <c r="K68" s="325"/>
      <c r="L68" s="325"/>
      <c r="M68" s="325"/>
      <c r="N68" s="325"/>
      <c r="O68" s="325"/>
      <c r="P68" s="325"/>
      <c r="Q68" s="325"/>
      <c r="R68" s="325"/>
      <c r="S68" s="325"/>
      <c r="T68" s="325"/>
      <c r="U68" s="325"/>
      <c r="V68" s="325"/>
      <c r="W68" s="325"/>
      <c r="X68" s="325"/>
      <c r="Y68" s="325"/>
      <c r="Z68" s="325"/>
      <c r="AA68" s="325"/>
      <c r="AB68" s="325"/>
      <c r="AC68" s="325"/>
      <c r="AD68" s="325"/>
      <c r="AE68" s="325"/>
      <c r="AF68" s="325"/>
      <c r="AG68" s="325"/>
      <c r="AH68" s="325"/>
      <c r="AI68" s="325"/>
      <c r="AJ68" s="325"/>
      <c r="AK68" s="325"/>
      <c r="AL68" s="325"/>
      <c r="AM68" s="325"/>
      <c r="AN68" s="325"/>
      <c r="AO68" s="325"/>
      <c r="AP68" s="325"/>
      <c r="AQ68" s="325"/>
      <c r="AR68" s="325"/>
      <c r="AS68" s="325"/>
      <c r="AT68" s="325"/>
      <c r="AU68" s="325"/>
      <c r="AV68" s="325"/>
      <c r="AW68" s="325"/>
      <c r="AX68" s="325"/>
      <c r="AY68" s="325"/>
      <c r="AZ68" s="325"/>
      <c r="BA68" s="325"/>
      <c r="BB68" s="325"/>
      <c r="BC68" s="325"/>
      <c r="BD68" s="325"/>
      <c r="BE68" s="325"/>
    </row>
    <row r="69" spans="2:57" s="319" customFormat="1" ht="15" outlineLevel="2">
      <c r="B69" s="366" t="s">
        <v>257</v>
      </c>
      <c r="C69" s="367" t="s">
        <v>579</v>
      </c>
      <c r="D69" s="328" t="s">
        <v>555</v>
      </c>
      <c r="E69" s="329">
        <f>'Average Rates'!E22</f>
        <v>340.5353156981909</v>
      </c>
      <c r="F69" s="330">
        <v>0</v>
      </c>
      <c r="G69" s="330">
        <f aca="true" t="shared" si="76" ref="G69:I75">F69*$E69</f>
        <v>0</v>
      </c>
      <c r="H69" s="330">
        <v>2</v>
      </c>
      <c r="I69" s="330">
        <f t="shared" si="76"/>
        <v>681.0706313963818</v>
      </c>
      <c r="J69" s="330">
        <v>4</v>
      </c>
      <c r="K69" s="330">
        <f aca="true" t="shared" si="77" ref="K69:K75">J69*$E69</f>
        <v>1362.1412627927637</v>
      </c>
      <c r="L69" s="330">
        <v>2</v>
      </c>
      <c r="M69" s="330">
        <f aca="true" t="shared" si="78" ref="M69:M75">L69*$E69</f>
        <v>681.0706313963818</v>
      </c>
      <c r="N69" s="330">
        <v>2</v>
      </c>
      <c r="O69" s="330">
        <f aca="true" t="shared" si="79" ref="O69:O75">N69*$E69</f>
        <v>681.0706313963818</v>
      </c>
      <c r="P69" s="330">
        <v>2</v>
      </c>
      <c r="Q69" s="330">
        <f aca="true" t="shared" si="80" ref="Q69:Q75">P69*$E69</f>
        <v>681.0706313963818</v>
      </c>
      <c r="R69" s="330">
        <v>2</v>
      </c>
      <c r="S69" s="330">
        <f aca="true" t="shared" si="81" ref="S69:S75">R69*$E69</f>
        <v>681.0706313963818</v>
      </c>
      <c r="T69" s="330">
        <v>3</v>
      </c>
      <c r="U69" s="330">
        <f aca="true" t="shared" si="82" ref="U69:U75">T69*$E69</f>
        <v>1021.6059470945727</v>
      </c>
      <c r="V69" s="330">
        <v>5</v>
      </c>
      <c r="W69" s="330">
        <f aca="true" t="shared" si="83" ref="W69:W75">V69*$E69</f>
        <v>1702.6765784909546</v>
      </c>
      <c r="X69" s="330">
        <v>2</v>
      </c>
      <c r="Y69" s="330">
        <f aca="true" t="shared" si="84" ref="Y69:Y75">X69*$E69</f>
        <v>681.0706313963818</v>
      </c>
      <c r="Z69" s="330">
        <v>1</v>
      </c>
      <c r="AA69" s="330">
        <f aca="true" t="shared" si="85" ref="AA69:AA75">Z69*$E69</f>
        <v>340.5353156981909</v>
      </c>
      <c r="AB69" s="330">
        <v>0</v>
      </c>
      <c r="AC69" s="330">
        <f aca="true" t="shared" si="86" ref="AC69:AC75">AB69*$E69</f>
        <v>0</v>
      </c>
      <c r="AD69" s="330">
        <v>1</v>
      </c>
      <c r="AE69" s="330">
        <f aca="true" t="shared" si="87" ref="AE69:AE75">AD69*$E69</f>
        <v>340.5353156981909</v>
      </c>
      <c r="AF69" s="330">
        <v>2</v>
      </c>
      <c r="AG69" s="330">
        <f aca="true" t="shared" si="88" ref="AG69:AG75">AF69*$E69</f>
        <v>681.0706313963818</v>
      </c>
      <c r="AH69" s="330">
        <v>2</v>
      </c>
      <c r="AI69" s="330">
        <f aca="true" t="shared" si="89" ref="AI69:AI75">AH69*$E69</f>
        <v>681.0706313963818</v>
      </c>
      <c r="AJ69" s="330">
        <v>0</v>
      </c>
      <c r="AK69" s="330">
        <f aca="true" t="shared" si="90" ref="AK69:AK75">AJ69*$E69</f>
        <v>0</v>
      </c>
      <c r="AL69" s="330">
        <v>2</v>
      </c>
      <c r="AM69" s="330">
        <f aca="true" t="shared" si="91" ref="AM69:AM75">AL69*$E69</f>
        <v>681.0706313963818</v>
      </c>
      <c r="AN69" s="330">
        <v>4</v>
      </c>
      <c r="AO69" s="330">
        <f aca="true" t="shared" si="92" ref="AO69:AQ75">AN69*$E69</f>
        <v>1362.1412627927637</v>
      </c>
      <c r="AP69" s="330">
        <v>2</v>
      </c>
      <c r="AQ69" s="330">
        <f t="shared" si="92"/>
        <v>681.0706313963818</v>
      </c>
      <c r="AR69" s="330">
        <v>2</v>
      </c>
      <c r="AS69" s="330">
        <f aca="true" t="shared" si="93" ref="AS69:AS75">AR69*$E69</f>
        <v>681.0706313963818</v>
      </c>
      <c r="AT69" s="330">
        <v>1</v>
      </c>
      <c r="AU69" s="330">
        <f aca="true" t="shared" si="94" ref="AU69:AU75">AT69*$E69</f>
        <v>340.5353156981909</v>
      </c>
      <c r="AV69" s="330">
        <v>0</v>
      </c>
      <c r="AW69" s="330">
        <f aca="true" t="shared" si="95" ref="AW69:AW75">AV69*$E69</f>
        <v>0</v>
      </c>
      <c r="AX69" s="330">
        <v>0</v>
      </c>
      <c r="AY69" s="330">
        <f aca="true" t="shared" si="96" ref="AY69:AY75">AX69*$E69</f>
        <v>0</v>
      </c>
      <c r="AZ69" s="330">
        <v>0</v>
      </c>
      <c r="BA69" s="330">
        <f aca="true" t="shared" si="97" ref="BA69:BA75">AZ69*$E69</f>
        <v>0</v>
      </c>
      <c r="BB69" s="330">
        <v>1</v>
      </c>
      <c r="BC69" s="330">
        <f aca="true" t="shared" si="98" ref="BC69:BC75">BB69*$E69</f>
        <v>340.5353156981909</v>
      </c>
      <c r="BD69" s="330">
        <v>0</v>
      </c>
      <c r="BE69" s="330">
        <f aca="true" t="shared" si="99" ref="BE69:BE75">BD69*$E69</f>
        <v>0</v>
      </c>
    </row>
    <row r="70" spans="2:57" s="319" customFormat="1" ht="15" outlineLevel="2">
      <c r="B70" s="366" t="s">
        <v>260</v>
      </c>
      <c r="C70" s="367" t="s">
        <v>580</v>
      </c>
      <c r="D70" s="328" t="s">
        <v>555</v>
      </c>
      <c r="E70" s="329">
        <f>'Average Rates'!E21</f>
        <v>378.1723215750846</v>
      </c>
      <c r="F70" s="330">
        <v>0</v>
      </c>
      <c r="G70" s="330">
        <f t="shared" si="76"/>
        <v>0</v>
      </c>
      <c r="H70" s="330">
        <v>0</v>
      </c>
      <c r="I70" s="330">
        <f t="shared" si="76"/>
        <v>0</v>
      </c>
      <c r="J70" s="330">
        <v>0</v>
      </c>
      <c r="K70" s="330">
        <f t="shared" si="77"/>
        <v>0</v>
      </c>
      <c r="L70" s="330">
        <v>0</v>
      </c>
      <c r="M70" s="330">
        <f t="shared" si="78"/>
        <v>0</v>
      </c>
      <c r="N70" s="330">
        <v>0</v>
      </c>
      <c r="O70" s="330">
        <f t="shared" si="79"/>
        <v>0</v>
      </c>
      <c r="P70" s="330">
        <v>0</v>
      </c>
      <c r="Q70" s="330">
        <f t="shared" si="80"/>
        <v>0</v>
      </c>
      <c r="R70" s="330">
        <v>0</v>
      </c>
      <c r="S70" s="330">
        <f t="shared" si="81"/>
        <v>0</v>
      </c>
      <c r="T70" s="330"/>
      <c r="U70" s="330">
        <f t="shared" si="82"/>
        <v>0</v>
      </c>
      <c r="V70" s="330">
        <v>0</v>
      </c>
      <c r="W70" s="330">
        <f t="shared" si="83"/>
        <v>0</v>
      </c>
      <c r="X70" s="330">
        <v>0</v>
      </c>
      <c r="Y70" s="330">
        <f t="shared" si="84"/>
        <v>0</v>
      </c>
      <c r="Z70" s="330">
        <v>0</v>
      </c>
      <c r="AA70" s="330">
        <f t="shared" si="85"/>
        <v>0</v>
      </c>
      <c r="AB70" s="330">
        <v>0</v>
      </c>
      <c r="AC70" s="330">
        <f t="shared" si="86"/>
        <v>0</v>
      </c>
      <c r="AD70" s="330">
        <v>0</v>
      </c>
      <c r="AE70" s="330">
        <f t="shared" si="87"/>
        <v>0</v>
      </c>
      <c r="AF70" s="330">
        <v>0</v>
      </c>
      <c r="AG70" s="330">
        <f t="shared" si="88"/>
        <v>0</v>
      </c>
      <c r="AH70" s="330">
        <v>0</v>
      </c>
      <c r="AI70" s="330">
        <f t="shared" si="89"/>
        <v>0</v>
      </c>
      <c r="AJ70" s="330">
        <v>0</v>
      </c>
      <c r="AK70" s="330">
        <f t="shared" si="90"/>
        <v>0</v>
      </c>
      <c r="AL70" s="330">
        <v>0</v>
      </c>
      <c r="AM70" s="330">
        <f t="shared" si="91"/>
        <v>0</v>
      </c>
      <c r="AN70" s="330">
        <v>0</v>
      </c>
      <c r="AO70" s="330">
        <f t="shared" si="92"/>
        <v>0</v>
      </c>
      <c r="AP70" s="330">
        <v>0</v>
      </c>
      <c r="AQ70" s="330">
        <f t="shared" si="92"/>
        <v>0</v>
      </c>
      <c r="AR70" s="330">
        <v>0</v>
      </c>
      <c r="AS70" s="330">
        <f t="shared" si="93"/>
        <v>0</v>
      </c>
      <c r="AT70" s="330">
        <v>0</v>
      </c>
      <c r="AU70" s="330">
        <f t="shared" si="94"/>
        <v>0</v>
      </c>
      <c r="AV70" s="330">
        <v>0</v>
      </c>
      <c r="AW70" s="330">
        <f t="shared" si="95"/>
        <v>0</v>
      </c>
      <c r="AX70" s="330">
        <v>0</v>
      </c>
      <c r="AY70" s="330">
        <f t="shared" si="96"/>
        <v>0</v>
      </c>
      <c r="AZ70" s="330">
        <v>0</v>
      </c>
      <c r="BA70" s="330">
        <f t="shared" si="97"/>
        <v>0</v>
      </c>
      <c r="BB70" s="330">
        <v>0</v>
      </c>
      <c r="BC70" s="330">
        <f t="shared" si="98"/>
        <v>0</v>
      </c>
      <c r="BD70" s="330">
        <v>0</v>
      </c>
      <c r="BE70" s="330">
        <f t="shared" si="99"/>
        <v>0</v>
      </c>
    </row>
    <row r="71" spans="2:57" s="319" customFormat="1" ht="15" outlineLevel="2">
      <c r="B71" s="366" t="s">
        <v>262</v>
      </c>
      <c r="C71" s="367" t="s">
        <v>581</v>
      </c>
      <c r="D71" s="328" t="s">
        <v>555</v>
      </c>
      <c r="E71" s="329">
        <f>'Average Rates'!E20</f>
        <v>396.37040067489147</v>
      </c>
      <c r="F71" s="330">
        <v>0</v>
      </c>
      <c r="G71" s="330">
        <f t="shared" si="76"/>
        <v>0</v>
      </c>
      <c r="H71" s="330">
        <v>0</v>
      </c>
      <c r="I71" s="330">
        <f t="shared" si="76"/>
        <v>0</v>
      </c>
      <c r="J71" s="330">
        <v>0</v>
      </c>
      <c r="K71" s="330">
        <f t="shared" si="77"/>
        <v>0</v>
      </c>
      <c r="L71" s="330">
        <v>0</v>
      </c>
      <c r="M71" s="330">
        <f t="shared" si="78"/>
        <v>0</v>
      </c>
      <c r="N71" s="330">
        <v>0</v>
      </c>
      <c r="O71" s="330">
        <f t="shared" si="79"/>
        <v>0</v>
      </c>
      <c r="P71" s="330">
        <v>0</v>
      </c>
      <c r="Q71" s="330">
        <f t="shared" si="80"/>
        <v>0</v>
      </c>
      <c r="R71" s="330">
        <v>0</v>
      </c>
      <c r="S71" s="330">
        <f t="shared" si="81"/>
        <v>0</v>
      </c>
      <c r="T71" s="330"/>
      <c r="U71" s="330">
        <f t="shared" si="82"/>
        <v>0</v>
      </c>
      <c r="V71" s="330">
        <v>0</v>
      </c>
      <c r="W71" s="330">
        <f t="shared" si="83"/>
        <v>0</v>
      </c>
      <c r="X71" s="330">
        <v>0</v>
      </c>
      <c r="Y71" s="330">
        <f t="shared" si="84"/>
        <v>0</v>
      </c>
      <c r="Z71" s="330">
        <v>0</v>
      </c>
      <c r="AA71" s="330">
        <f t="shared" si="85"/>
        <v>0</v>
      </c>
      <c r="AB71" s="330">
        <v>0</v>
      </c>
      <c r="AC71" s="330">
        <f t="shared" si="86"/>
        <v>0</v>
      </c>
      <c r="AD71" s="330">
        <v>0</v>
      </c>
      <c r="AE71" s="330">
        <f t="shared" si="87"/>
        <v>0</v>
      </c>
      <c r="AF71" s="330">
        <v>0</v>
      </c>
      <c r="AG71" s="330">
        <f t="shared" si="88"/>
        <v>0</v>
      </c>
      <c r="AH71" s="330">
        <v>0</v>
      </c>
      <c r="AI71" s="330">
        <f t="shared" si="89"/>
        <v>0</v>
      </c>
      <c r="AJ71" s="330">
        <v>0</v>
      </c>
      <c r="AK71" s="330">
        <f t="shared" si="90"/>
        <v>0</v>
      </c>
      <c r="AL71" s="330">
        <v>0</v>
      </c>
      <c r="AM71" s="330">
        <f t="shared" si="91"/>
        <v>0</v>
      </c>
      <c r="AN71" s="330">
        <v>0</v>
      </c>
      <c r="AO71" s="330">
        <f t="shared" si="92"/>
        <v>0</v>
      </c>
      <c r="AP71" s="330">
        <v>0</v>
      </c>
      <c r="AQ71" s="330">
        <f t="shared" si="92"/>
        <v>0</v>
      </c>
      <c r="AR71" s="330">
        <v>0</v>
      </c>
      <c r="AS71" s="330">
        <f t="shared" si="93"/>
        <v>0</v>
      </c>
      <c r="AT71" s="330">
        <v>0</v>
      </c>
      <c r="AU71" s="330">
        <f t="shared" si="94"/>
        <v>0</v>
      </c>
      <c r="AV71" s="330">
        <v>0</v>
      </c>
      <c r="AW71" s="330">
        <f t="shared" si="95"/>
        <v>0</v>
      </c>
      <c r="AX71" s="330">
        <v>0</v>
      </c>
      <c r="AY71" s="330">
        <f t="shared" si="96"/>
        <v>0</v>
      </c>
      <c r="AZ71" s="330">
        <v>0</v>
      </c>
      <c r="BA71" s="330">
        <f t="shared" si="97"/>
        <v>0</v>
      </c>
      <c r="BB71" s="330">
        <v>0</v>
      </c>
      <c r="BC71" s="330">
        <f t="shared" si="98"/>
        <v>0</v>
      </c>
      <c r="BD71" s="330">
        <v>0</v>
      </c>
      <c r="BE71" s="330">
        <f t="shared" si="99"/>
        <v>0</v>
      </c>
    </row>
    <row r="72" spans="2:57" s="319" customFormat="1" ht="15" outlineLevel="2">
      <c r="B72" s="366" t="s">
        <v>264</v>
      </c>
      <c r="C72" s="367" t="s">
        <v>582</v>
      </c>
      <c r="D72" s="328" t="s">
        <v>555</v>
      </c>
      <c r="E72" s="329">
        <f>'Average Rates'!E23</f>
        <v>24.31593626637401</v>
      </c>
      <c r="F72" s="330">
        <v>0</v>
      </c>
      <c r="G72" s="330">
        <f t="shared" si="76"/>
        <v>0</v>
      </c>
      <c r="H72" s="330">
        <v>2</v>
      </c>
      <c r="I72" s="330">
        <f t="shared" si="76"/>
        <v>48.63187253274802</v>
      </c>
      <c r="J72" s="330">
        <v>4</v>
      </c>
      <c r="K72" s="330">
        <f t="shared" si="77"/>
        <v>97.26374506549604</v>
      </c>
      <c r="L72" s="330">
        <v>2</v>
      </c>
      <c r="M72" s="330">
        <f t="shared" si="78"/>
        <v>48.63187253274802</v>
      </c>
      <c r="N72" s="330">
        <v>2</v>
      </c>
      <c r="O72" s="330">
        <f t="shared" si="79"/>
        <v>48.63187253274802</v>
      </c>
      <c r="P72" s="330">
        <v>2</v>
      </c>
      <c r="Q72" s="330">
        <f t="shared" si="80"/>
        <v>48.63187253274802</v>
      </c>
      <c r="R72" s="330">
        <v>2</v>
      </c>
      <c r="S72" s="330">
        <f t="shared" si="81"/>
        <v>48.63187253274802</v>
      </c>
      <c r="T72" s="330">
        <v>3</v>
      </c>
      <c r="U72" s="330">
        <f t="shared" si="82"/>
        <v>72.94780879912203</v>
      </c>
      <c r="V72" s="330">
        <v>5</v>
      </c>
      <c r="W72" s="330">
        <f t="shared" si="83"/>
        <v>121.57968133187005</v>
      </c>
      <c r="X72" s="330">
        <v>2</v>
      </c>
      <c r="Y72" s="330">
        <f t="shared" si="84"/>
        <v>48.63187253274802</v>
      </c>
      <c r="Z72" s="330">
        <v>1</v>
      </c>
      <c r="AA72" s="330">
        <f t="shared" si="85"/>
        <v>24.31593626637401</v>
      </c>
      <c r="AB72" s="330">
        <v>0</v>
      </c>
      <c r="AC72" s="330">
        <f t="shared" si="86"/>
        <v>0</v>
      </c>
      <c r="AD72" s="330">
        <v>1</v>
      </c>
      <c r="AE72" s="330">
        <f t="shared" si="87"/>
        <v>24.31593626637401</v>
      </c>
      <c r="AF72" s="330">
        <v>2</v>
      </c>
      <c r="AG72" s="330">
        <f t="shared" si="88"/>
        <v>48.63187253274802</v>
      </c>
      <c r="AH72" s="330">
        <v>2</v>
      </c>
      <c r="AI72" s="330">
        <f t="shared" si="89"/>
        <v>48.63187253274802</v>
      </c>
      <c r="AJ72" s="330">
        <v>0</v>
      </c>
      <c r="AK72" s="330">
        <f t="shared" si="90"/>
        <v>0</v>
      </c>
      <c r="AL72" s="330">
        <v>2</v>
      </c>
      <c r="AM72" s="330">
        <f t="shared" si="91"/>
        <v>48.63187253274802</v>
      </c>
      <c r="AN72" s="330">
        <v>4</v>
      </c>
      <c r="AO72" s="330">
        <f t="shared" si="92"/>
        <v>97.26374506549604</v>
      </c>
      <c r="AP72" s="330">
        <v>2</v>
      </c>
      <c r="AQ72" s="330">
        <f t="shared" si="92"/>
        <v>48.63187253274802</v>
      </c>
      <c r="AR72" s="330">
        <v>2</v>
      </c>
      <c r="AS72" s="330">
        <f t="shared" si="93"/>
        <v>48.63187253274802</v>
      </c>
      <c r="AT72" s="330">
        <v>1</v>
      </c>
      <c r="AU72" s="330">
        <f t="shared" si="94"/>
        <v>24.31593626637401</v>
      </c>
      <c r="AV72" s="330">
        <v>0</v>
      </c>
      <c r="AW72" s="330">
        <f t="shared" si="95"/>
        <v>0</v>
      </c>
      <c r="AX72" s="330">
        <v>0</v>
      </c>
      <c r="AY72" s="330">
        <f t="shared" si="96"/>
        <v>0</v>
      </c>
      <c r="AZ72" s="330">
        <v>0</v>
      </c>
      <c r="BA72" s="330">
        <f t="shared" si="97"/>
        <v>0</v>
      </c>
      <c r="BB72" s="330">
        <v>1</v>
      </c>
      <c r="BC72" s="330">
        <f t="shared" si="98"/>
        <v>24.31593626637401</v>
      </c>
      <c r="BD72" s="330">
        <v>0</v>
      </c>
      <c r="BE72" s="330">
        <f t="shared" si="99"/>
        <v>0</v>
      </c>
    </row>
    <row r="73" spans="2:57" s="319" customFormat="1" ht="15" outlineLevel="2">
      <c r="B73" s="366" t="s">
        <v>270</v>
      </c>
      <c r="C73" s="367" t="s">
        <v>271</v>
      </c>
      <c r="D73" s="328" t="s">
        <v>555</v>
      </c>
      <c r="E73" s="329">
        <f>'Average Rates'!E24</f>
        <v>1.5994732309713275</v>
      </c>
      <c r="F73" s="330">
        <v>0</v>
      </c>
      <c r="G73" s="330">
        <f t="shared" si="76"/>
        <v>0</v>
      </c>
      <c r="H73" s="330">
        <v>2</v>
      </c>
      <c r="I73" s="330">
        <f t="shared" si="76"/>
        <v>3.198946461942655</v>
      </c>
      <c r="J73" s="330">
        <v>4</v>
      </c>
      <c r="K73" s="330">
        <f t="shared" si="77"/>
        <v>6.39789292388531</v>
      </c>
      <c r="L73" s="330">
        <v>2</v>
      </c>
      <c r="M73" s="330">
        <f t="shared" si="78"/>
        <v>3.198946461942655</v>
      </c>
      <c r="N73" s="330">
        <v>2</v>
      </c>
      <c r="O73" s="330">
        <f t="shared" si="79"/>
        <v>3.198946461942655</v>
      </c>
      <c r="P73" s="330">
        <v>2</v>
      </c>
      <c r="Q73" s="330">
        <f t="shared" si="80"/>
        <v>3.198946461942655</v>
      </c>
      <c r="R73" s="330">
        <v>2</v>
      </c>
      <c r="S73" s="330">
        <f t="shared" si="81"/>
        <v>3.198946461942655</v>
      </c>
      <c r="T73" s="330">
        <v>3</v>
      </c>
      <c r="U73" s="330">
        <f t="shared" si="82"/>
        <v>4.798419692913983</v>
      </c>
      <c r="V73" s="330">
        <v>5</v>
      </c>
      <c r="W73" s="330">
        <f t="shared" si="83"/>
        <v>7.997366154856637</v>
      </c>
      <c r="X73" s="330">
        <v>2</v>
      </c>
      <c r="Y73" s="330">
        <f t="shared" si="84"/>
        <v>3.198946461942655</v>
      </c>
      <c r="Z73" s="330">
        <v>1</v>
      </c>
      <c r="AA73" s="330">
        <f t="shared" si="85"/>
        <v>1.5994732309713275</v>
      </c>
      <c r="AB73" s="330">
        <v>0</v>
      </c>
      <c r="AC73" s="330">
        <f t="shared" si="86"/>
        <v>0</v>
      </c>
      <c r="AD73" s="330">
        <v>1</v>
      </c>
      <c r="AE73" s="330">
        <f t="shared" si="87"/>
        <v>1.5994732309713275</v>
      </c>
      <c r="AF73" s="330">
        <v>2</v>
      </c>
      <c r="AG73" s="330">
        <f t="shared" si="88"/>
        <v>3.198946461942655</v>
      </c>
      <c r="AH73" s="330">
        <v>2</v>
      </c>
      <c r="AI73" s="330">
        <f t="shared" si="89"/>
        <v>3.198946461942655</v>
      </c>
      <c r="AJ73" s="330">
        <v>0</v>
      </c>
      <c r="AK73" s="330">
        <f t="shared" si="90"/>
        <v>0</v>
      </c>
      <c r="AL73" s="330">
        <v>2</v>
      </c>
      <c r="AM73" s="330">
        <f t="shared" si="91"/>
        <v>3.198946461942655</v>
      </c>
      <c r="AN73" s="330">
        <v>4</v>
      </c>
      <c r="AO73" s="330">
        <f t="shared" si="92"/>
        <v>6.39789292388531</v>
      </c>
      <c r="AP73" s="330">
        <v>2</v>
      </c>
      <c r="AQ73" s="330">
        <f t="shared" si="92"/>
        <v>3.198946461942655</v>
      </c>
      <c r="AR73" s="330">
        <v>2</v>
      </c>
      <c r="AS73" s="330">
        <f t="shared" si="93"/>
        <v>3.198946461942655</v>
      </c>
      <c r="AT73" s="330">
        <v>1</v>
      </c>
      <c r="AU73" s="330">
        <f t="shared" si="94"/>
        <v>1.5994732309713275</v>
      </c>
      <c r="AV73" s="330">
        <v>0</v>
      </c>
      <c r="AW73" s="330">
        <f t="shared" si="95"/>
        <v>0</v>
      </c>
      <c r="AX73" s="330">
        <v>0</v>
      </c>
      <c r="AY73" s="330">
        <f t="shared" si="96"/>
        <v>0</v>
      </c>
      <c r="AZ73" s="330">
        <v>0</v>
      </c>
      <c r="BA73" s="330">
        <f t="shared" si="97"/>
        <v>0</v>
      </c>
      <c r="BB73" s="330">
        <v>1</v>
      </c>
      <c r="BC73" s="330">
        <f t="shared" si="98"/>
        <v>1.5994732309713275</v>
      </c>
      <c r="BD73" s="330">
        <v>0</v>
      </c>
      <c r="BE73" s="330">
        <f t="shared" si="99"/>
        <v>0</v>
      </c>
    </row>
    <row r="74" spans="2:57" s="319" customFormat="1" ht="15" outlineLevel="2">
      <c r="B74" s="366" t="s">
        <v>272</v>
      </c>
      <c r="C74" s="367" t="s">
        <v>583</v>
      </c>
      <c r="D74" s="328" t="s">
        <v>542</v>
      </c>
      <c r="E74" s="329">
        <f>'Average Rates'!E208</f>
        <v>4.456912500449916</v>
      </c>
      <c r="F74" s="330">
        <v>0</v>
      </c>
      <c r="G74" s="330">
        <f t="shared" si="76"/>
        <v>0</v>
      </c>
      <c r="H74" s="330">
        <v>2</v>
      </c>
      <c r="I74" s="330">
        <f t="shared" si="76"/>
        <v>8.913825000899832</v>
      </c>
      <c r="J74" s="330">
        <v>4</v>
      </c>
      <c r="K74" s="330">
        <f t="shared" si="77"/>
        <v>17.827650001799665</v>
      </c>
      <c r="L74" s="330">
        <v>2</v>
      </c>
      <c r="M74" s="330">
        <f t="shared" si="78"/>
        <v>8.913825000899832</v>
      </c>
      <c r="N74" s="330">
        <v>2</v>
      </c>
      <c r="O74" s="330">
        <f t="shared" si="79"/>
        <v>8.913825000899832</v>
      </c>
      <c r="P74" s="330">
        <v>2</v>
      </c>
      <c r="Q74" s="330">
        <f t="shared" si="80"/>
        <v>8.913825000899832</v>
      </c>
      <c r="R74" s="330">
        <v>2</v>
      </c>
      <c r="S74" s="330">
        <f t="shared" si="81"/>
        <v>8.913825000899832</v>
      </c>
      <c r="T74" s="330">
        <v>3</v>
      </c>
      <c r="U74" s="330">
        <f t="shared" si="82"/>
        <v>13.370737501349748</v>
      </c>
      <c r="V74" s="330">
        <v>5</v>
      </c>
      <c r="W74" s="330">
        <f t="shared" si="83"/>
        <v>22.28456250224958</v>
      </c>
      <c r="X74" s="330">
        <v>2</v>
      </c>
      <c r="Y74" s="330">
        <f t="shared" si="84"/>
        <v>8.913825000899832</v>
      </c>
      <c r="Z74" s="330">
        <v>1</v>
      </c>
      <c r="AA74" s="330">
        <f t="shared" si="85"/>
        <v>4.456912500449916</v>
      </c>
      <c r="AB74" s="330">
        <v>0</v>
      </c>
      <c r="AC74" s="330">
        <f t="shared" si="86"/>
        <v>0</v>
      </c>
      <c r="AD74" s="330">
        <v>1</v>
      </c>
      <c r="AE74" s="330">
        <f t="shared" si="87"/>
        <v>4.456912500449916</v>
      </c>
      <c r="AF74" s="330">
        <v>2</v>
      </c>
      <c r="AG74" s="330">
        <f t="shared" si="88"/>
        <v>8.913825000899832</v>
      </c>
      <c r="AH74" s="330">
        <v>2</v>
      </c>
      <c r="AI74" s="330">
        <f t="shared" si="89"/>
        <v>8.913825000899832</v>
      </c>
      <c r="AJ74" s="330">
        <v>0</v>
      </c>
      <c r="AK74" s="330">
        <f t="shared" si="90"/>
        <v>0</v>
      </c>
      <c r="AL74" s="330">
        <v>2</v>
      </c>
      <c r="AM74" s="330">
        <f t="shared" si="91"/>
        <v>8.913825000899832</v>
      </c>
      <c r="AN74" s="330">
        <v>4</v>
      </c>
      <c r="AO74" s="330">
        <f t="shared" si="92"/>
        <v>17.827650001799665</v>
      </c>
      <c r="AP74" s="330">
        <v>2</v>
      </c>
      <c r="AQ74" s="330">
        <f t="shared" si="92"/>
        <v>8.913825000899832</v>
      </c>
      <c r="AR74" s="330">
        <v>2</v>
      </c>
      <c r="AS74" s="330">
        <f t="shared" si="93"/>
        <v>8.913825000899832</v>
      </c>
      <c r="AT74" s="330">
        <v>1</v>
      </c>
      <c r="AU74" s="330">
        <f t="shared" si="94"/>
        <v>4.456912500449916</v>
      </c>
      <c r="AV74" s="330">
        <v>0</v>
      </c>
      <c r="AW74" s="330">
        <f t="shared" si="95"/>
        <v>0</v>
      </c>
      <c r="AX74" s="330">
        <v>0</v>
      </c>
      <c r="AY74" s="330">
        <f t="shared" si="96"/>
        <v>0</v>
      </c>
      <c r="AZ74" s="330">
        <v>0</v>
      </c>
      <c r="BA74" s="330">
        <f t="shared" si="97"/>
        <v>0</v>
      </c>
      <c r="BB74" s="330">
        <v>1</v>
      </c>
      <c r="BC74" s="330">
        <f t="shared" si="98"/>
        <v>4.456912500449916</v>
      </c>
      <c r="BD74" s="330">
        <v>0</v>
      </c>
      <c r="BE74" s="330">
        <f t="shared" si="99"/>
        <v>0</v>
      </c>
    </row>
    <row r="75" spans="2:57" s="319" customFormat="1" ht="15" outlineLevel="2">
      <c r="B75" s="366" t="s">
        <v>287</v>
      </c>
      <c r="C75" s="367" t="s">
        <v>584</v>
      </c>
      <c r="D75" s="328" t="s">
        <v>555</v>
      </c>
      <c r="E75" s="329">
        <f>'Average Rates'!E81</f>
        <v>10.063341733256744</v>
      </c>
      <c r="F75" s="330">
        <v>0</v>
      </c>
      <c r="G75" s="330">
        <f t="shared" si="76"/>
        <v>0</v>
      </c>
      <c r="H75" s="330">
        <v>2</v>
      </c>
      <c r="I75" s="330">
        <f t="shared" si="76"/>
        <v>20.126683466513487</v>
      </c>
      <c r="J75" s="330">
        <v>4</v>
      </c>
      <c r="K75" s="330">
        <f t="shared" si="77"/>
        <v>40.253366933026975</v>
      </c>
      <c r="L75" s="330">
        <v>2</v>
      </c>
      <c r="M75" s="330">
        <f t="shared" si="78"/>
        <v>20.126683466513487</v>
      </c>
      <c r="N75" s="330">
        <v>2</v>
      </c>
      <c r="O75" s="330">
        <f t="shared" si="79"/>
        <v>20.126683466513487</v>
      </c>
      <c r="P75" s="330">
        <v>2</v>
      </c>
      <c r="Q75" s="330">
        <f t="shared" si="80"/>
        <v>20.126683466513487</v>
      </c>
      <c r="R75" s="330">
        <v>2</v>
      </c>
      <c r="S75" s="330">
        <f t="shared" si="81"/>
        <v>20.126683466513487</v>
      </c>
      <c r="T75" s="330">
        <v>3</v>
      </c>
      <c r="U75" s="330">
        <f t="shared" si="82"/>
        <v>30.190025199770233</v>
      </c>
      <c r="V75" s="330">
        <v>5</v>
      </c>
      <c r="W75" s="330">
        <f t="shared" si="83"/>
        <v>50.316708666283716</v>
      </c>
      <c r="X75" s="330">
        <v>2</v>
      </c>
      <c r="Y75" s="330">
        <f t="shared" si="84"/>
        <v>20.126683466513487</v>
      </c>
      <c r="Z75" s="330">
        <v>1</v>
      </c>
      <c r="AA75" s="330">
        <f t="shared" si="85"/>
        <v>10.063341733256744</v>
      </c>
      <c r="AB75" s="330">
        <v>0</v>
      </c>
      <c r="AC75" s="330">
        <f t="shared" si="86"/>
        <v>0</v>
      </c>
      <c r="AD75" s="330">
        <v>1</v>
      </c>
      <c r="AE75" s="330">
        <f t="shared" si="87"/>
        <v>10.063341733256744</v>
      </c>
      <c r="AF75" s="330">
        <v>2</v>
      </c>
      <c r="AG75" s="330">
        <f t="shared" si="88"/>
        <v>20.126683466513487</v>
      </c>
      <c r="AH75" s="330">
        <v>2</v>
      </c>
      <c r="AI75" s="330">
        <f t="shared" si="89"/>
        <v>20.126683466513487</v>
      </c>
      <c r="AJ75" s="330">
        <v>0</v>
      </c>
      <c r="AK75" s="330">
        <f t="shared" si="90"/>
        <v>0</v>
      </c>
      <c r="AL75" s="330">
        <v>2</v>
      </c>
      <c r="AM75" s="330">
        <f t="shared" si="91"/>
        <v>20.126683466513487</v>
      </c>
      <c r="AN75" s="330">
        <v>4</v>
      </c>
      <c r="AO75" s="330">
        <f t="shared" si="92"/>
        <v>40.253366933026975</v>
      </c>
      <c r="AP75" s="330">
        <v>2</v>
      </c>
      <c r="AQ75" s="330">
        <f t="shared" si="92"/>
        <v>20.126683466513487</v>
      </c>
      <c r="AR75" s="330">
        <v>2</v>
      </c>
      <c r="AS75" s="330">
        <f t="shared" si="93"/>
        <v>20.126683466513487</v>
      </c>
      <c r="AT75" s="330">
        <v>1</v>
      </c>
      <c r="AU75" s="330">
        <f t="shared" si="94"/>
        <v>10.063341733256744</v>
      </c>
      <c r="AV75" s="330">
        <v>0</v>
      </c>
      <c r="AW75" s="330">
        <f t="shared" si="95"/>
        <v>0</v>
      </c>
      <c r="AX75" s="330">
        <v>0</v>
      </c>
      <c r="AY75" s="330">
        <f t="shared" si="96"/>
        <v>0</v>
      </c>
      <c r="AZ75" s="330">
        <v>0</v>
      </c>
      <c r="BA75" s="330">
        <f t="shared" si="97"/>
        <v>0</v>
      </c>
      <c r="BB75" s="330">
        <v>1</v>
      </c>
      <c r="BC75" s="330">
        <f t="shared" si="98"/>
        <v>10.063341733256744</v>
      </c>
      <c r="BD75" s="330">
        <v>0</v>
      </c>
      <c r="BE75" s="330">
        <f t="shared" si="99"/>
        <v>0</v>
      </c>
    </row>
    <row r="76" spans="2:57" s="319" customFormat="1" ht="15" outlineLevel="1">
      <c r="B76" s="339"/>
      <c r="C76" s="340" t="s">
        <v>585</v>
      </c>
      <c r="D76" s="341" t="s">
        <v>259</v>
      </c>
      <c r="E76" s="341"/>
      <c r="F76" s="341"/>
      <c r="G76" s="341">
        <f>SUM(G69:G75)</f>
        <v>0</v>
      </c>
      <c r="H76" s="341"/>
      <c r="I76" s="341">
        <f>SUM(I69:I75)</f>
        <v>761.9419588584858</v>
      </c>
      <c r="J76" s="341"/>
      <c r="K76" s="341">
        <f>SUM(K69:K75)</f>
        <v>1523.8839177169716</v>
      </c>
      <c r="L76" s="341"/>
      <c r="M76" s="341">
        <f>SUM(M69:M75)</f>
        <v>761.9419588584858</v>
      </c>
      <c r="N76" s="341"/>
      <c r="O76" s="341">
        <f>SUM(O69:O75)</f>
        <v>761.9419588584858</v>
      </c>
      <c r="P76" s="341"/>
      <c r="Q76" s="341">
        <f>SUM(Q69:Q75)</f>
        <v>761.9419588584858</v>
      </c>
      <c r="R76" s="341"/>
      <c r="S76" s="341">
        <f>SUM(S69:S75)</f>
        <v>761.9419588584858</v>
      </c>
      <c r="T76" s="341"/>
      <c r="U76" s="341">
        <f>SUM(U69:U75)</f>
        <v>1142.9129382877286</v>
      </c>
      <c r="V76" s="341"/>
      <c r="W76" s="341">
        <f>SUM(W69:W75)</f>
        <v>1904.8548971462146</v>
      </c>
      <c r="X76" s="341"/>
      <c r="Y76" s="341">
        <f>SUM(Y69:Y75)</f>
        <v>761.9419588584858</v>
      </c>
      <c r="Z76" s="341"/>
      <c r="AA76" s="341">
        <f>SUM(AA69:AA75)</f>
        <v>380.9709794292429</v>
      </c>
      <c r="AB76" s="341"/>
      <c r="AC76" s="341">
        <f>SUM(AC69:AC75)</f>
        <v>0</v>
      </c>
      <c r="AD76" s="341"/>
      <c r="AE76" s="341">
        <f>SUM(AE69:AE75)</f>
        <v>380.9709794292429</v>
      </c>
      <c r="AF76" s="341"/>
      <c r="AG76" s="341">
        <f>SUM(AG69:AG75)</f>
        <v>761.9419588584858</v>
      </c>
      <c r="AH76" s="341"/>
      <c r="AI76" s="341">
        <f>SUM(AI69:AI75)</f>
        <v>761.9419588584858</v>
      </c>
      <c r="AJ76" s="341"/>
      <c r="AK76" s="341">
        <f>SUM(AK69:AK75)</f>
        <v>0</v>
      </c>
      <c r="AL76" s="341"/>
      <c r="AM76" s="341">
        <f>SUM(AM69:AM75)</f>
        <v>761.9419588584858</v>
      </c>
      <c r="AN76" s="341"/>
      <c r="AO76" s="341">
        <f>SUM(AO69:AO75)</f>
        <v>1523.8839177169716</v>
      </c>
      <c r="AP76" s="341"/>
      <c r="AQ76" s="341">
        <f>SUM(AQ69:AQ75)</f>
        <v>761.9419588584858</v>
      </c>
      <c r="AR76" s="341"/>
      <c r="AS76" s="341">
        <f>SUM(AS69:AS75)</f>
        <v>761.9419588584858</v>
      </c>
      <c r="AT76" s="341"/>
      <c r="AU76" s="341">
        <f>SUM(AU69:AU75)</f>
        <v>380.9709794292429</v>
      </c>
      <c r="AV76" s="341"/>
      <c r="AW76" s="341">
        <f>SUM(AW69:AW75)</f>
        <v>0</v>
      </c>
      <c r="AX76" s="341"/>
      <c r="AY76" s="341">
        <f>SUM(AY69:AY75)</f>
        <v>0</v>
      </c>
      <c r="AZ76" s="341"/>
      <c r="BA76" s="341">
        <f>SUM(BA69:BA75)</f>
        <v>0</v>
      </c>
      <c r="BB76" s="341"/>
      <c r="BC76" s="341">
        <f>SUM(BC69:BC75)</f>
        <v>380.9709794292429</v>
      </c>
      <c r="BD76" s="341"/>
      <c r="BE76" s="341">
        <f>SUM(BE69:BE75)</f>
        <v>0</v>
      </c>
    </row>
    <row r="77" spans="2:57" s="319" customFormat="1" ht="15" outlineLevel="1">
      <c r="B77" s="381"/>
      <c r="C77" s="382"/>
      <c r="D77" s="383"/>
      <c r="E77" s="384"/>
      <c r="F77" s="381"/>
      <c r="G77" s="381"/>
      <c r="H77" s="381"/>
      <c r="I77" s="381"/>
      <c r="J77" s="381"/>
      <c r="K77" s="381"/>
      <c r="L77" s="381"/>
      <c r="M77" s="381"/>
      <c r="N77" s="381"/>
      <c r="O77" s="381"/>
      <c r="P77" s="381"/>
      <c r="Q77" s="381"/>
      <c r="R77" s="381"/>
      <c r="S77" s="381"/>
      <c r="T77" s="381"/>
      <c r="U77" s="381"/>
      <c r="V77" s="381"/>
      <c r="W77" s="381"/>
      <c r="X77" s="381"/>
      <c r="Y77" s="381"/>
      <c r="Z77" s="381"/>
      <c r="AA77" s="381"/>
      <c r="AB77" s="381"/>
      <c r="AC77" s="381"/>
      <c r="AD77" s="381"/>
      <c r="AE77" s="381"/>
      <c r="AF77" s="381"/>
      <c r="AG77" s="381"/>
      <c r="AH77" s="381"/>
      <c r="AI77" s="381"/>
      <c r="AJ77" s="381"/>
      <c r="AK77" s="381"/>
      <c r="AL77" s="381"/>
      <c r="AM77" s="381"/>
      <c r="AN77" s="381"/>
      <c r="AO77" s="381"/>
      <c r="AP77" s="381"/>
      <c r="AQ77" s="381"/>
      <c r="AR77" s="381"/>
      <c r="AS77" s="381"/>
      <c r="AT77" s="381"/>
      <c r="AU77" s="381"/>
      <c r="AV77" s="381"/>
      <c r="AW77" s="381"/>
      <c r="AX77" s="381"/>
      <c r="AY77" s="381"/>
      <c r="AZ77" s="381"/>
      <c r="BA77" s="381"/>
      <c r="BB77" s="381"/>
      <c r="BC77" s="381"/>
      <c r="BD77" s="381"/>
      <c r="BE77" s="381"/>
    </row>
    <row r="78" spans="2:57" s="319" customFormat="1" ht="15" outlineLevel="1">
      <c r="B78" s="323" t="s">
        <v>586</v>
      </c>
      <c r="C78" s="324" t="s">
        <v>587</v>
      </c>
      <c r="D78" s="325"/>
      <c r="E78" s="325"/>
      <c r="F78" s="325"/>
      <c r="G78" s="325"/>
      <c r="H78" s="325"/>
      <c r="I78" s="325"/>
      <c r="J78" s="325"/>
      <c r="K78" s="325"/>
      <c r="L78" s="325"/>
      <c r="M78" s="325"/>
      <c r="N78" s="325"/>
      <c r="O78" s="325"/>
      <c r="P78" s="325"/>
      <c r="Q78" s="325"/>
      <c r="R78" s="325"/>
      <c r="S78" s="325"/>
      <c r="T78" s="325"/>
      <c r="U78" s="325"/>
      <c r="V78" s="325"/>
      <c r="W78" s="325"/>
      <c r="X78" s="325"/>
      <c r="Y78" s="325"/>
      <c r="Z78" s="325"/>
      <c r="AA78" s="325"/>
      <c r="AB78" s="325"/>
      <c r="AC78" s="325"/>
      <c r="AD78" s="325"/>
      <c r="AE78" s="325"/>
      <c r="AF78" s="325"/>
      <c r="AG78" s="325"/>
      <c r="AH78" s="325"/>
      <c r="AI78" s="325"/>
      <c r="AJ78" s="325"/>
      <c r="AK78" s="325"/>
      <c r="AL78" s="325"/>
      <c r="AM78" s="325"/>
      <c r="AN78" s="325"/>
      <c r="AO78" s="325"/>
      <c r="AP78" s="325"/>
      <c r="AQ78" s="325"/>
      <c r="AR78" s="325"/>
      <c r="AS78" s="325"/>
      <c r="AT78" s="325"/>
      <c r="AU78" s="325"/>
      <c r="AV78" s="325"/>
      <c r="AW78" s="325"/>
      <c r="AX78" s="325"/>
      <c r="AY78" s="325"/>
      <c r="AZ78" s="325"/>
      <c r="BA78" s="325"/>
      <c r="BB78" s="325"/>
      <c r="BC78" s="325"/>
      <c r="BD78" s="325"/>
      <c r="BE78" s="325"/>
    </row>
    <row r="79" spans="2:57" s="319" customFormat="1" ht="15" outlineLevel="2">
      <c r="B79" s="366" t="s">
        <v>257</v>
      </c>
      <c r="C79" s="367" t="s">
        <v>588</v>
      </c>
      <c r="D79" s="328" t="s">
        <v>555</v>
      </c>
      <c r="E79" s="329">
        <f>'Average Rates'!E22</f>
        <v>340.5353156981909</v>
      </c>
      <c r="F79" s="330">
        <v>0</v>
      </c>
      <c r="G79" s="330">
        <f>F79*$E79</f>
        <v>0</v>
      </c>
      <c r="H79" s="330">
        <v>0</v>
      </c>
      <c r="I79" s="330">
        <f>H79*$E79</f>
        <v>0</v>
      </c>
      <c r="J79" s="330">
        <v>0</v>
      </c>
      <c r="K79" s="330">
        <f>J79*$E79</f>
        <v>0</v>
      </c>
      <c r="L79" s="330">
        <v>0</v>
      </c>
      <c r="M79" s="330">
        <f>L79*$E79</f>
        <v>0</v>
      </c>
      <c r="N79" s="330">
        <v>0</v>
      </c>
      <c r="O79" s="330">
        <f>N79*$E79</f>
        <v>0</v>
      </c>
      <c r="P79" s="330">
        <v>0</v>
      </c>
      <c r="Q79" s="330">
        <f>P79*$E79</f>
        <v>0</v>
      </c>
      <c r="R79" s="330">
        <v>0</v>
      </c>
      <c r="S79" s="330">
        <f>R79*$E79</f>
        <v>0</v>
      </c>
      <c r="T79" s="330">
        <v>0</v>
      </c>
      <c r="U79" s="330">
        <f>T79*$E79</f>
        <v>0</v>
      </c>
      <c r="V79" s="330">
        <v>0</v>
      </c>
      <c r="W79" s="330">
        <f>V79*$E79</f>
        <v>0</v>
      </c>
      <c r="X79" s="330">
        <v>2</v>
      </c>
      <c r="Y79" s="330">
        <f>X79*$E79</f>
        <v>681.0706313963818</v>
      </c>
      <c r="Z79" s="330">
        <v>0</v>
      </c>
      <c r="AA79" s="330">
        <f>Z79*$E79</f>
        <v>0</v>
      </c>
      <c r="AB79" s="330"/>
      <c r="AC79" s="330">
        <f>AB79*$E79</f>
        <v>0</v>
      </c>
      <c r="AD79" s="330">
        <v>1</v>
      </c>
      <c r="AE79" s="330">
        <f>AD79*$E79</f>
        <v>340.5353156981909</v>
      </c>
      <c r="AF79" s="330">
        <v>2</v>
      </c>
      <c r="AG79" s="330">
        <f>AF79*$E79</f>
        <v>681.0706313963818</v>
      </c>
      <c r="AH79" s="330">
        <v>1</v>
      </c>
      <c r="AI79" s="330">
        <f>AH79*$E79</f>
        <v>340.5353156981909</v>
      </c>
      <c r="AJ79" s="330">
        <v>0</v>
      </c>
      <c r="AK79" s="330">
        <f>AJ79*$E79</f>
        <v>0</v>
      </c>
      <c r="AL79" s="330">
        <v>1</v>
      </c>
      <c r="AM79" s="330">
        <f>AL79*$E79</f>
        <v>340.5353156981909</v>
      </c>
      <c r="AN79" s="330">
        <v>2</v>
      </c>
      <c r="AO79" s="330">
        <f>AN79*$E79</f>
        <v>681.0706313963818</v>
      </c>
      <c r="AP79" s="330">
        <v>0</v>
      </c>
      <c r="AQ79" s="330">
        <f>AP79*$E79</f>
        <v>0</v>
      </c>
      <c r="AR79" s="330">
        <v>0</v>
      </c>
      <c r="AS79" s="330">
        <f>AR79*$E79</f>
        <v>0</v>
      </c>
      <c r="AT79" s="330">
        <v>0</v>
      </c>
      <c r="AU79" s="330">
        <f>AT79*$E79</f>
        <v>0</v>
      </c>
      <c r="AV79" s="330">
        <v>0</v>
      </c>
      <c r="AW79" s="330">
        <f>AV79*$E79</f>
        <v>0</v>
      </c>
      <c r="AX79" s="330">
        <v>0</v>
      </c>
      <c r="AY79" s="330">
        <f>AX79*$E79</f>
        <v>0</v>
      </c>
      <c r="AZ79" s="330">
        <v>0</v>
      </c>
      <c r="BA79" s="330">
        <f>AZ79*$E79</f>
        <v>0</v>
      </c>
      <c r="BB79" s="330">
        <v>0</v>
      </c>
      <c r="BC79" s="330">
        <f>BB79*$E79</f>
        <v>0</v>
      </c>
      <c r="BD79" s="330">
        <v>1</v>
      </c>
      <c r="BE79" s="330">
        <f>BD79*$E79</f>
        <v>340.5353156981909</v>
      </c>
    </row>
    <row r="80" spans="2:57" s="319" customFormat="1" ht="15" outlineLevel="2">
      <c r="B80" s="366" t="s">
        <v>260</v>
      </c>
      <c r="C80" s="367" t="s">
        <v>589</v>
      </c>
      <c r="D80" s="328" t="s">
        <v>555</v>
      </c>
      <c r="E80" s="329">
        <f>'Average Rates'!E21</f>
        <v>378.1723215750846</v>
      </c>
      <c r="F80" s="330"/>
      <c r="G80" s="330">
        <f aca="true" t="shared" si="100" ref="G80:I83">F80*$E80</f>
        <v>0</v>
      </c>
      <c r="H80" s="330"/>
      <c r="I80" s="330">
        <f t="shared" si="100"/>
        <v>0</v>
      </c>
      <c r="J80" s="330"/>
      <c r="K80" s="330">
        <f>J80*$E80</f>
        <v>0</v>
      </c>
      <c r="L80" s="330"/>
      <c r="M80" s="330">
        <f>L80*$E80</f>
        <v>0</v>
      </c>
      <c r="N80" s="330"/>
      <c r="O80" s="330">
        <f>N80*$E80</f>
        <v>0</v>
      </c>
      <c r="P80" s="330"/>
      <c r="Q80" s="330">
        <f>P80*$E80</f>
        <v>0</v>
      </c>
      <c r="R80" s="330"/>
      <c r="S80" s="330">
        <f>R80*$E80</f>
        <v>0</v>
      </c>
      <c r="T80" s="330"/>
      <c r="U80" s="330">
        <f>T80*$E80</f>
        <v>0</v>
      </c>
      <c r="V80" s="330"/>
      <c r="W80" s="330">
        <f>V80*$E80</f>
        <v>0</v>
      </c>
      <c r="X80" s="330"/>
      <c r="Y80" s="330">
        <f>X80*$E80</f>
        <v>0</v>
      </c>
      <c r="Z80" s="330"/>
      <c r="AA80" s="330">
        <f>Z80*$E80</f>
        <v>0</v>
      </c>
      <c r="AB80" s="330">
        <v>1</v>
      </c>
      <c r="AC80" s="330">
        <f>AB80*$E80</f>
        <v>378.1723215750846</v>
      </c>
      <c r="AD80" s="330"/>
      <c r="AE80" s="330">
        <f>AD80*$E80</f>
        <v>0</v>
      </c>
      <c r="AF80" s="330"/>
      <c r="AG80" s="330">
        <f>AF80*$E80</f>
        <v>0</v>
      </c>
      <c r="AH80" s="330"/>
      <c r="AI80" s="330">
        <f>AH80*$E80</f>
        <v>0</v>
      </c>
      <c r="AJ80" s="330"/>
      <c r="AK80" s="330">
        <f>AJ80*$E80</f>
        <v>0</v>
      </c>
      <c r="AL80" s="330"/>
      <c r="AM80" s="330">
        <f>AL80*$E80</f>
        <v>0</v>
      </c>
      <c r="AN80" s="330"/>
      <c r="AO80" s="330">
        <f>AN80*$E80</f>
        <v>0</v>
      </c>
      <c r="AP80" s="330">
        <v>1</v>
      </c>
      <c r="AQ80" s="330">
        <f>AP80*$E80</f>
        <v>378.1723215750846</v>
      </c>
      <c r="AR80" s="330">
        <v>1</v>
      </c>
      <c r="AS80" s="330">
        <f>AR80*$E80</f>
        <v>378.1723215750846</v>
      </c>
      <c r="AT80" s="330"/>
      <c r="AU80" s="330">
        <f>AT80*$E80</f>
        <v>0</v>
      </c>
      <c r="AV80" s="330"/>
      <c r="AW80" s="330">
        <f>AV80*$E80</f>
        <v>0</v>
      </c>
      <c r="AX80" s="330"/>
      <c r="AY80" s="330">
        <f>AX80*$E80</f>
        <v>0</v>
      </c>
      <c r="AZ80" s="330"/>
      <c r="BA80" s="330">
        <f>AZ80*$E80</f>
        <v>0</v>
      </c>
      <c r="BB80" s="330"/>
      <c r="BC80" s="330">
        <f>BB80*$E80</f>
        <v>0</v>
      </c>
      <c r="BD80" s="330"/>
      <c r="BE80" s="330">
        <f>BD80*$E80</f>
        <v>0</v>
      </c>
    </row>
    <row r="81" spans="2:57" s="319" customFormat="1" ht="15" outlineLevel="2">
      <c r="B81" s="366" t="s">
        <v>262</v>
      </c>
      <c r="C81" s="367" t="s">
        <v>590</v>
      </c>
      <c r="D81" s="328" t="s">
        <v>555</v>
      </c>
      <c r="E81" s="329">
        <f>'Average Rates'!E20</f>
        <v>396.37040067489147</v>
      </c>
      <c r="F81" s="330"/>
      <c r="G81" s="330">
        <f t="shared" si="100"/>
        <v>0</v>
      </c>
      <c r="H81" s="330"/>
      <c r="I81" s="330">
        <f t="shared" si="100"/>
        <v>0</v>
      </c>
      <c r="J81" s="330"/>
      <c r="K81" s="330">
        <f>J81*$E81</f>
        <v>0</v>
      </c>
      <c r="L81" s="330"/>
      <c r="M81" s="330">
        <f>L81*$E81</f>
        <v>0</v>
      </c>
      <c r="N81" s="330"/>
      <c r="O81" s="330">
        <f>N81*$E81</f>
        <v>0</v>
      </c>
      <c r="P81" s="330"/>
      <c r="Q81" s="330">
        <f>P81*$E81</f>
        <v>0</v>
      </c>
      <c r="R81" s="330"/>
      <c r="S81" s="330">
        <f>R81*$E81</f>
        <v>0</v>
      </c>
      <c r="T81" s="330"/>
      <c r="U81" s="330">
        <f>T81*$E81</f>
        <v>0</v>
      </c>
      <c r="V81" s="330"/>
      <c r="W81" s="330">
        <f>V81*$E81</f>
        <v>0</v>
      </c>
      <c r="X81" s="330"/>
      <c r="Y81" s="330">
        <f>X81*$E81</f>
        <v>0</v>
      </c>
      <c r="Z81" s="330"/>
      <c r="AA81" s="330">
        <f>Z81*$E81</f>
        <v>0</v>
      </c>
      <c r="AB81" s="330"/>
      <c r="AC81" s="330">
        <f>AB81*$E81</f>
        <v>0</v>
      </c>
      <c r="AD81" s="330"/>
      <c r="AE81" s="330">
        <f>AD81*$E81</f>
        <v>0</v>
      </c>
      <c r="AF81" s="330"/>
      <c r="AG81" s="330">
        <f>AF81*$E81</f>
        <v>0</v>
      </c>
      <c r="AH81" s="330"/>
      <c r="AI81" s="330">
        <f>AH81*$E81</f>
        <v>0</v>
      </c>
      <c r="AJ81" s="330"/>
      <c r="AK81" s="330">
        <f>AJ81*$E81</f>
        <v>0</v>
      </c>
      <c r="AL81" s="330"/>
      <c r="AM81" s="330">
        <f>AL81*$E81</f>
        <v>0</v>
      </c>
      <c r="AN81" s="330"/>
      <c r="AO81" s="330">
        <f>AN81*$E81</f>
        <v>0</v>
      </c>
      <c r="AP81" s="330">
        <v>0</v>
      </c>
      <c r="AQ81" s="330">
        <f>AP81*$E81</f>
        <v>0</v>
      </c>
      <c r="AR81" s="330">
        <v>0</v>
      </c>
      <c r="AS81" s="330">
        <f>AR81*$E81</f>
        <v>0</v>
      </c>
      <c r="AT81" s="330"/>
      <c r="AU81" s="330">
        <f>AT81*$E81</f>
        <v>0</v>
      </c>
      <c r="AV81" s="330"/>
      <c r="AW81" s="330">
        <f>AV81*$E81</f>
        <v>0</v>
      </c>
      <c r="AX81" s="330"/>
      <c r="AY81" s="330">
        <f>AX81*$E81</f>
        <v>0</v>
      </c>
      <c r="AZ81" s="330"/>
      <c r="BA81" s="330">
        <f>AZ81*$E81</f>
        <v>0</v>
      </c>
      <c r="BB81" s="330"/>
      <c r="BC81" s="330">
        <f>BB81*$E81</f>
        <v>0</v>
      </c>
      <c r="BD81" s="330"/>
      <c r="BE81" s="330">
        <f>BD81*$E81</f>
        <v>0</v>
      </c>
    </row>
    <row r="82" spans="2:57" s="319" customFormat="1" ht="15" outlineLevel="2">
      <c r="B82" s="366" t="s">
        <v>264</v>
      </c>
      <c r="C82" s="367" t="s">
        <v>583</v>
      </c>
      <c r="D82" s="328" t="s">
        <v>555</v>
      </c>
      <c r="E82" s="329">
        <f>'Average Rates'!E208</f>
        <v>4.456912500449916</v>
      </c>
      <c r="F82" s="330">
        <v>0</v>
      </c>
      <c r="G82" s="330">
        <f t="shared" si="100"/>
        <v>0</v>
      </c>
      <c r="H82" s="330">
        <v>0</v>
      </c>
      <c r="I82" s="330">
        <f t="shared" si="100"/>
        <v>0</v>
      </c>
      <c r="J82" s="330">
        <v>0</v>
      </c>
      <c r="K82" s="330">
        <f>J82*$E82</f>
        <v>0</v>
      </c>
      <c r="L82" s="330">
        <v>0</v>
      </c>
      <c r="M82" s="330">
        <f>L82*$E82</f>
        <v>0</v>
      </c>
      <c r="N82" s="330">
        <v>0</v>
      </c>
      <c r="O82" s="330">
        <f>N82*$E82</f>
        <v>0</v>
      </c>
      <c r="P82" s="330">
        <v>0</v>
      </c>
      <c r="Q82" s="330">
        <f>P82*$E82</f>
        <v>0</v>
      </c>
      <c r="R82" s="330">
        <v>0</v>
      </c>
      <c r="S82" s="330">
        <f>R82*$E82</f>
        <v>0</v>
      </c>
      <c r="T82" s="330">
        <v>0</v>
      </c>
      <c r="U82" s="330">
        <f>T82*$E82</f>
        <v>0</v>
      </c>
      <c r="V82" s="330">
        <v>0</v>
      </c>
      <c r="W82" s="330">
        <f>V82*$E82</f>
        <v>0</v>
      </c>
      <c r="X82" s="330">
        <v>2</v>
      </c>
      <c r="Y82" s="330">
        <f>X82*$E82</f>
        <v>8.913825000899832</v>
      </c>
      <c r="Z82" s="330">
        <v>0</v>
      </c>
      <c r="AA82" s="330">
        <f>Z82*$E82</f>
        <v>0</v>
      </c>
      <c r="AB82" s="330">
        <v>1</v>
      </c>
      <c r="AC82" s="330">
        <f>AB82*$E82</f>
        <v>4.456912500449916</v>
      </c>
      <c r="AD82" s="330">
        <v>1</v>
      </c>
      <c r="AE82" s="330">
        <f>AD82*$E82</f>
        <v>4.456912500449916</v>
      </c>
      <c r="AF82" s="330">
        <v>2</v>
      </c>
      <c r="AG82" s="330">
        <f>AF82*$E82</f>
        <v>8.913825000899832</v>
      </c>
      <c r="AH82" s="330">
        <v>1</v>
      </c>
      <c r="AI82" s="330">
        <f>AH82*$E82</f>
        <v>4.456912500449916</v>
      </c>
      <c r="AJ82" s="330">
        <v>0</v>
      </c>
      <c r="AK82" s="330">
        <f>AJ82*$E82</f>
        <v>0</v>
      </c>
      <c r="AL82" s="330">
        <v>1</v>
      </c>
      <c r="AM82" s="330">
        <f>AL82*$E82</f>
        <v>4.456912500449916</v>
      </c>
      <c r="AN82" s="330">
        <v>2</v>
      </c>
      <c r="AO82" s="330">
        <f>AN82*$E82</f>
        <v>8.913825000899832</v>
      </c>
      <c r="AP82" s="330">
        <v>1</v>
      </c>
      <c r="AQ82" s="330">
        <f>AP82*$E82</f>
        <v>4.456912500449916</v>
      </c>
      <c r="AR82" s="330">
        <v>1</v>
      </c>
      <c r="AS82" s="330">
        <f>AR82*$E82</f>
        <v>4.456912500449916</v>
      </c>
      <c r="AT82" s="330">
        <v>0</v>
      </c>
      <c r="AU82" s="330">
        <f>AT82*$E82</f>
        <v>0</v>
      </c>
      <c r="AV82" s="330">
        <v>0</v>
      </c>
      <c r="AW82" s="330">
        <f>AV82*$E82</f>
        <v>0</v>
      </c>
      <c r="AX82" s="330">
        <v>0</v>
      </c>
      <c r="AY82" s="330">
        <f>AX82*$E82</f>
        <v>0</v>
      </c>
      <c r="AZ82" s="330">
        <v>0</v>
      </c>
      <c r="BA82" s="330">
        <f>AZ82*$E82</f>
        <v>0</v>
      </c>
      <c r="BB82" s="330">
        <v>0</v>
      </c>
      <c r="BC82" s="330">
        <f>BB82*$E82</f>
        <v>0</v>
      </c>
      <c r="BD82" s="330">
        <v>1</v>
      </c>
      <c r="BE82" s="330">
        <f>BD82*$E82</f>
        <v>4.456912500449916</v>
      </c>
    </row>
    <row r="83" spans="2:57" s="319" customFormat="1" ht="15" outlineLevel="2">
      <c r="B83" s="366" t="s">
        <v>270</v>
      </c>
      <c r="C83" s="367" t="s">
        <v>591</v>
      </c>
      <c r="D83" s="328" t="s">
        <v>555</v>
      </c>
      <c r="E83" s="329">
        <f>'Average Rates'!E81</f>
        <v>10.063341733256744</v>
      </c>
      <c r="F83" s="330">
        <v>0</v>
      </c>
      <c r="G83" s="330">
        <f t="shared" si="100"/>
        <v>0</v>
      </c>
      <c r="H83" s="330">
        <v>0</v>
      </c>
      <c r="I83" s="330">
        <f t="shared" si="100"/>
        <v>0</v>
      </c>
      <c r="J83" s="330">
        <v>0</v>
      </c>
      <c r="K83" s="330">
        <f>J83*$E83</f>
        <v>0</v>
      </c>
      <c r="L83" s="330">
        <v>0</v>
      </c>
      <c r="M83" s="330">
        <f>L83*$E83</f>
        <v>0</v>
      </c>
      <c r="N83" s="330">
        <v>0</v>
      </c>
      <c r="O83" s="330">
        <f>N83*$E83</f>
        <v>0</v>
      </c>
      <c r="P83" s="330">
        <v>0</v>
      </c>
      <c r="Q83" s="330">
        <f>P83*$E83</f>
        <v>0</v>
      </c>
      <c r="R83" s="330">
        <v>0</v>
      </c>
      <c r="S83" s="330">
        <f>R83*$E83</f>
        <v>0</v>
      </c>
      <c r="T83" s="330">
        <v>0</v>
      </c>
      <c r="U83" s="330">
        <f>T83*$E83</f>
        <v>0</v>
      </c>
      <c r="V83" s="330">
        <v>0</v>
      </c>
      <c r="W83" s="330">
        <f>V83*$E83</f>
        <v>0</v>
      </c>
      <c r="X83" s="330">
        <v>2</v>
      </c>
      <c r="Y83" s="330">
        <f>X83*$E83</f>
        <v>20.126683466513487</v>
      </c>
      <c r="Z83" s="330">
        <v>0</v>
      </c>
      <c r="AA83" s="330">
        <f>Z83*$E83</f>
        <v>0</v>
      </c>
      <c r="AB83" s="330">
        <v>1</v>
      </c>
      <c r="AC83" s="330">
        <f>AB83*$E83</f>
        <v>10.063341733256744</v>
      </c>
      <c r="AD83" s="330">
        <v>1</v>
      </c>
      <c r="AE83" s="330">
        <f>AD83*$E83</f>
        <v>10.063341733256744</v>
      </c>
      <c r="AF83" s="330">
        <v>2</v>
      </c>
      <c r="AG83" s="330">
        <f>AF83*$E83</f>
        <v>20.126683466513487</v>
      </c>
      <c r="AH83" s="330">
        <v>1</v>
      </c>
      <c r="AI83" s="330">
        <f>AH83*$E83</f>
        <v>10.063341733256744</v>
      </c>
      <c r="AJ83" s="330">
        <v>0</v>
      </c>
      <c r="AK83" s="330">
        <f>AJ83*$E83</f>
        <v>0</v>
      </c>
      <c r="AL83" s="330">
        <v>1</v>
      </c>
      <c r="AM83" s="330">
        <f>AL83*$E83</f>
        <v>10.063341733256744</v>
      </c>
      <c r="AN83" s="330">
        <v>2</v>
      </c>
      <c r="AO83" s="330">
        <f>AN83*$E83</f>
        <v>20.126683466513487</v>
      </c>
      <c r="AP83" s="330">
        <v>1</v>
      </c>
      <c r="AQ83" s="330">
        <f>AP83*$E83</f>
        <v>10.063341733256744</v>
      </c>
      <c r="AR83" s="330">
        <v>1</v>
      </c>
      <c r="AS83" s="330">
        <f>AR83*$E83</f>
        <v>10.063341733256744</v>
      </c>
      <c r="AT83" s="330">
        <v>0</v>
      </c>
      <c r="AU83" s="330">
        <f>AT83*$E83</f>
        <v>0</v>
      </c>
      <c r="AV83" s="330">
        <v>0</v>
      </c>
      <c r="AW83" s="330">
        <f>AV83*$E83</f>
        <v>0</v>
      </c>
      <c r="AX83" s="330">
        <v>0</v>
      </c>
      <c r="AY83" s="330">
        <f>AX83*$E83</f>
        <v>0</v>
      </c>
      <c r="AZ83" s="330">
        <v>0</v>
      </c>
      <c r="BA83" s="330">
        <f>AZ83*$E83</f>
        <v>0</v>
      </c>
      <c r="BB83" s="330">
        <v>0</v>
      </c>
      <c r="BC83" s="330">
        <f>BB83*$E83</f>
        <v>0</v>
      </c>
      <c r="BD83" s="330">
        <v>1</v>
      </c>
      <c r="BE83" s="330">
        <f>BD83*$E83</f>
        <v>10.063341733256744</v>
      </c>
    </row>
    <row r="84" spans="2:57" s="319" customFormat="1" ht="15" outlineLevel="1">
      <c r="B84" s="339"/>
      <c r="C84" s="340" t="s">
        <v>592</v>
      </c>
      <c r="D84" s="341" t="s">
        <v>259</v>
      </c>
      <c r="E84" s="341"/>
      <c r="F84" s="341"/>
      <c r="G84" s="341">
        <f>SUM(G79:G83)</f>
        <v>0</v>
      </c>
      <c r="H84" s="341"/>
      <c r="I84" s="341">
        <f>SUM(I79:I83)</f>
        <v>0</v>
      </c>
      <c r="J84" s="341"/>
      <c r="K84" s="341">
        <f>SUM(K79:K83)</f>
        <v>0</v>
      </c>
      <c r="L84" s="341"/>
      <c r="M84" s="341">
        <f>SUM(M79:M83)</f>
        <v>0</v>
      </c>
      <c r="N84" s="341"/>
      <c r="O84" s="341">
        <f>SUM(O79:O83)</f>
        <v>0</v>
      </c>
      <c r="P84" s="341"/>
      <c r="Q84" s="341">
        <f>SUM(Q79:Q83)</f>
        <v>0</v>
      </c>
      <c r="R84" s="341"/>
      <c r="S84" s="341">
        <f>SUM(S79:S83)</f>
        <v>0</v>
      </c>
      <c r="T84" s="341"/>
      <c r="U84" s="341">
        <f>SUM(U79:U83)</f>
        <v>0</v>
      </c>
      <c r="V84" s="341"/>
      <c r="W84" s="341">
        <f>SUM(W79:W83)</f>
        <v>0</v>
      </c>
      <c r="X84" s="341"/>
      <c r="Y84" s="341">
        <f>SUM(Y79:Y83)</f>
        <v>710.1111398637951</v>
      </c>
      <c r="Z84" s="341"/>
      <c r="AA84" s="341">
        <f>SUM(AA79:AA83)</f>
        <v>0</v>
      </c>
      <c r="AB84" s="341"/>
      <c r="AC84" s="341">
        <f>SUM(AC79:AC83)</f>
        <v>392.6925758087912</v>
      </c>
      <c r="AD84" s="341"/>
      <c r="AE84" s="341">
        <f>SUM(AE79:AE83)</f>
        <v>355.05556993189754</v>
      </c>
      <c r="AF84" s="341"/>
      <c r="AG84" s="341">
        <f>SUM(AG79:AG83)</f>
        <v>710.1111398637951</v>
      </c>
      <c r="AH84" s="341"/>
      <c r="AI84" s="341">
        <f>SUM(AI79:AI83)</f>
        <v>355.05556993189754</v>
      </c>
      <c r="AJ84" s="341"/>
      <c r="AK84" s="341">
        <f>SUM(AK79:AK83)</f>
        <v>0</v>
      </c>
      <c r="AL84" s="341"/>
      <c r="AM84" s="341">
        <f>SUM(AM79:AM83)</f>
        <v>355.05556993189754</v>
      </c>
      <c r="AN84" s="341"/>
      <c r="AO84" s="341">
        <f>SUM(AO79:AO83)</f>
        <v>710.1111398637951</v>
      </c>
      <c r="AP84" s="341"/>
      <c r="AQ84" s="341">
        <f>SUM(AQ79:AQ83)</f>
        <v>392.6925758087912</v>
      </c>
      <c r="AR84" s="341"/>
      <c r="AS84" s="341">
        <f>SUM(AS79:AS83)</f>
        <v>392.6925758087912</v>
      </c>
      <c r="AT84" s="341"/>
      <c r="AU84" s="341">
        <f>SUM(AU79:AU83)</f>
        <v>0</v>
      </c>
      <c r="AV84" s="341"/>
      <c r="AW84" s="341">
        <f>SUM(AW79:AW83)</f>
        <v>0</v>
      </c>
      <c r="AX84" s="341"/>
      <c r="AY84" s="341">
        <f>SUM(AY79:AY83)</f>
        <v>0</v>
      </c>
      <c r="AZ84" s="341"/>
      <c r="BA84" s="341">
        <f>SUM(BA79:BA83)</f>
        <v>0</v>
      </c>
      <c r="BB84" s="341"/>
      <c r="BC84" s="341">
        <f>SUM(BC79:BC83)</f>
        <v>0</v>
      </c>
      <c r="BD84" s="341"/>
      <c r="BE84" s="341">
        <f>SUM(BE79:BE83)</f>
        <v>355.05556993189754</v>
      </c>
    </row>
    <row r="85" spans="2:57" s="375" customFormat="1" ht="15">
      <c r="B85" s="369"/>
      <c r="C85" s="370" t="s">
        <v>593</v>
      </c>
      <c r="D85" s="32" t="s">
        <v>259</v>
      </c>
      <c r="E85" s="32"/>
      <c r="F85" s="32"/>
      <c r="G85" s="32">
        <f>G76+G84</f>
        <v>0</v>
      </c>
      <c r="H85" s="32"/>
      <c r="I85" s="32">
        <f>I76+I84</f>
        <v>761.9419588584858</v>
      </c>
      <c r="J85" s="32"/>
      <c r="K85" s="32">
        <f>K76+K84</f>
        <v>1523.8839177169716</v>
      </c>
      <c r="L85" s="32"/>
      <c r="M85" s="32">
        <f>M76+M84</f>
        <v>761.9419588584858</v>
      </c>
      <c r="N85" s="32"/>
      <c r="O85" s="32">
        <f>O76+O84</f>
        <v>761.9419588584858</v>
      </c>
      <c r="P85" s="32"/>
      <c r="Q85" s="32">
        <f>Q76+Q84</f>
        <v>761.9419588584858</v>
      </c>
      <c r="R85" s="32"/>
      <c r="S85" s="32">
        <f>S76+S84</f>
        <v>761.9419588584858</v>
      </c>
      <c r="T85" s="32"/>
      <c r="U85" s="32">
        <f>U76+U84</f>
        <v>1142.9129382877286</v>
      </c>
      <c r="V85" s="32"/>
      <c r="W85" s="32">
        <f>W76+W84</f>
        <v>1904.8548971462146</v>
      </c>
      <c r="X85" s="32"/>
      <c r="Y85" s="32">
        <f>Y76+Y84</f>
        <v>1472.053098722281</v>
      </c>
      <c r="Z85" s="32"/>
      <c r="AA85" s="32">
        <f>AA76+AA84</f>
        <v>380.9709794292429</v>
      </c>
      <c r="AB85" s="32"/>
      <c r="AC85" s="32">
        <f>AC76+AC84</f>
        <v>392.6925758087912</v>
      </c>
      <c r="AD85" s="32"/>
      <c r="AE85" s="32">
        <f>AE76+AE84</f>
        <v>736.0265493611405</v>
      </c>
      <c r="AF85" s="32"/>
      <c r="AG85" s="32">
        <f>AG76+AG84</f>
        <v>1472.053098722281</v>
      </c>
      <c r="AH85" s="32"/>
      <c r="AI85" s="32">
        <f>AI76+AI84</f>
        <v>1116.9975287903833</v>
      </c>
      <c r="AJ85" s="32"/>
      <c r="AK85" s="32">
        <f>AK76+AK84</f>
        <v>0</v>
      </c>
      <c r="AL85" s="32"/>
      <c r="AM85" s="32">
        <f>AM76+AM84</f>
        <v>1116.9975287903833</v>
      </c>
      <c r="AN85" s="32"/>
      <c r="AO85" s="32">
        <f>AO76+AO84</f>
        <v>2233.9950575807666</v>
      </c>
      <c r="AP85" s="32"/>
      <c r="AQ85" s="32">
        <f>AQ76+AQ84</f>
        <v>1154.634534667277</v>
      </c>
      <c r="AR85" s="32"/>
      <c r="AS85" s="32">
        <f>AS76+AS84</f>
        <v>1154.634534667277</v>
      </c>
      <c r="AT85" s="32"/>
      <c r="AU85" s="32">
        <f>AU76+AU84</f>
        <v>380.9709794292429</v>
      </c>
      <c r="AV85" s="32"/>
      <c r="AW85" s="32">
        <f>AW76+AW84</f>
        <v>0</v>
      </c>
      <c r="AX85" s="32"/>
      <c r="AY85" s="32">
        <f>AY76+AY84</f>
        <v>0</v>
      </c>
      <c r="AZ85" s="32"/>
      <c r="BA85" s="32">
        <f>BA76+BA84</f>
        <v>0</v>
      </c>
      <c r="BB85" s="32"/>
      <c r="BC85" s="32">
        <f>BC76+BC84</f>
        <v>380.9709794292429</v>
      </c>
      <c r="BD85" s="32"/>
      <c r="BE85" s="32">
        <f>BE76+BE84</f>
        <v>355.05556993189754</v>
      </c>
    </row>
    <row r="86" spans="2:57" s="319" customFormat="1" ht="15">
      <c r="B86" s="385"/>
      <c r="C86" s="386"/>
      <c r="D86" s="387"/>
      <c r="E86" s="388"/>
      <c r="F86" s="385"/>
      <c r="G86" s="385"/>
      <c r="H86" s="385"/>
      <c r="I86" s="385"/>
      <c r="J86" s="385"/>
      <c r="K86" s="385"/>
      <c r="L86" s="385"/>
      <c r="M86" s="385"/>
      <c r="N86" s="385"/>
      <c r="O86" s="385"/>
      <c r="P86" s="385"/>
      <c r="Q86" s="385"/>
      <c r="R86" s="385"/>
      <c r="S86" s="385"/>
      <c r="T86" s="385"/>
      <c r="U86" s="385"/>
      <c r="V86" s="385"/>
      <c r="W86" s="385"/>
      <c r="X86" s="389"/>
      <c r="Y86" s="385"/>
      <c r="Z86" s="385"/>
      <c r="AA86" s="385"/>
      <c r="AB86" s="385"/>
      <c r="AC86" s="385"/>
      <c r="AD86" s="385"/>
      <c r="AE86" s="385"/>
      <c r="AF86" s="385"/>
      <c r="AG86" s="385"/>
      <c r="AH86" s="385"/>
      <c r="AI86" s="385"/>
      <c r="AJ86" s="390"/>
      <c r="AK86" s="390"/>
      <c r="AL86" s="390"/>
      <c r="AM86" s="390"/>
      <c r="AN86" s="390"/>
      <c r="AO86" s="390"/>
      <c r="AP86" s="390"/>
      <c r="AQ86" s="390"/>
      <c r="AR86" s="390"/>
      <c r="AS86" s="390"/>
      <c r="AT86" s="389"/>
      <c r="AU86" s="385"/>
      <c r="AV86" s="389"/>
      <c r="AW86" s="385"/>
      <c r="AX86" s="389"/>
      <c r="AY86" s="385"/>
      <c r="AZ86" s="389"/>
      <c r="BA86" s="385"/>
      <c r="BB86" s="391"/>
      <c r="BC86" s="390"/>
      <c r="BD86" s="391"/>
      <c r="BE86" s="390"/>
    </row>
    <row r="87" spans="2:57" s="319" customFormat="1" ht="15">
      <c r="B87" s="320">
        <v>4</v>
      </c>
      <c r="C87" s="321" t="s">
        <v>594</v>
      </c>
      <c r="D87" s="322"/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322"/>
      <c r="R87" s="322"/>
      <c r="S87" s="322"/>
      <c r="T87" s="322"/>
      <c r="U87" s="322"/>
      <c r="V87" s="322"/>
      <c r="W87" s="322"/>
      <c r="X87" s="322"/>
      <c r="Y87" s="322"/>
      <c r="Z87" s="322"/>
      <c r="AA87" s="322"/>
      <c r="AB87" s="322"/>
      <c r="AC87" s="322"/>
      <c r="AD87" s="322"/>
      <c r="AE87" s="322"/>
      <c r="AF87" s="322"/>
      <c r="AG87" s="322"/>
      <c r="AH87" s="322"/>
      <c r="AI87" s="322"/>
      <c r="AJ87" s="322"/>
      <c r="AK87" s="322"/>
      <c r="AL87" s="322"/>
      <c r="AM87" s="322"/>
      <c r="AN87" s="322"/>
      <c r="AO87" s="322"/>
      <c r="AP87" s="322"/>
      <c r="AQ87" s="322"/>
      <c r="AR87" s="322"/>
      <c r="AS87" s="322"/>
      <c r="AT87" s="322"/>
      <c r="AU87" s="322"/>
      <c r="AV87" s="322"/>
      <c r="AW87" s="322"/>
      <c r="AX87" s="322"/>
      <c r="AY87" s="322"/>
      <c r="AZ87" s="322"/>
      <c r="BA87" s="322"/>
      <c r="BB87" s="322"/>
      <c r="BC87" s="322"/>
      <c r="BD87" s="322"/>
      <c r="BE87" s="322"/>
    </row>
    <row r="88" spans="2:57" s="319" customFormat="1" ht="14.25" customHeight="1" outlineLevel="1">
      <c r="B88" s="323" t="s">
        <v>595</v>
      </c>
      <c r="C88" s="324" t="s">
        <v>596</v>
      </c>
      <c r="D88" s="325" t="s">
        <v>597</v>
      </c>
      <c r="E88" s="325" t="s">
        <v>597</v>
      </c>
      <c r="F88" s="325" t="s">
        <v>597</v>
      </c>
      <c r="G88" s="325"/>
      <c r="H88" s="325" t="s">
        <v>597</v>
      </c>
      <c r="I88" s="325"/>
      <c r="J88" s="325" t="s">
        <v>597</v>
      </c>
      <c r="K88" s="325"/>
      <c r="L88" s="325" t="s">
        <v>597</v>
      </c>
      <c r="M88" s="325"/>
      <c r="N88" s="325" t="s">
        <v>597</v>
      </c>
      <c r="O88" s="325"/>
      <c r="P88" s="325" t="s">
        <v>597</v>
      </c>
      <c r="Q88" s="325"/>
      <c r="R88" s="325" t="s">
        <v>597</v>
      </c>
      <c r="S88" s="325"/>
      <c r="T88" s="325" t="s">
        <v>597</v>
      </c>
      <c r="U88" s="325"/>
      <c r="V88" s="325" t="s">
        <v>597</v>
      </c>
      <c r="W88" s="325"/>
      <c r="X88" s="325"/>
      <c r="Y88" s="325"/>
      <c r="Z88" s="325" t="s">
        <v>597</v>
      </c>
      <c r="AA88" s="325"/>
      <c r="AB88" s="325" t="s">
        <v>597</v>
      </c>
      <c r="AC88" s="325"/>
      <c r="AD88" s="325" t="s">
        <v>597</v>
      </c>
      <c r="AE88" s="325"/>
      <c r="AF88" s="325" t="s">
        <v>597</v>
      </c>
      <c r="AG88" s="325"/>
      <c r="AH88" s="325" t="s">
        <v>597</v>
      </c>
      <c r="AI88" s="325"/>
      <c r="AJ88" s="325" t="s">
        <v>597</v>
      </c>
      <c r="AK88" s="325"/>
      <c r="AL88" s="325" t="s">
        <v>597</v>
      </c>
      <c r="AM88" s="325"/>
      <c r="AN88" s="325" t="s">
        <v>597</v>
      </c>
      <c r="AO88" s="325"/>
      <c r="AP88" s="325"/>
      <c r="AQ88" s="325"/>
      <c r="AR88" s="325"/>
      <c r="AS88" s="325"/>
      <c r="AT88" s="325"/>
      <c r="AU88" s="325"/>
      <c r="AV88" s="325"/>
      <c r="AW88" s="325"/>
      <c r="AX88" s="325"/>
      <c r="AY88" s="325"/>
      <c r="AZ88" s="325"/>
      <c r="BA88" s="325"/>
      <c r="BB88" s="325"/>
      <c r="BC88" s="325"/>
      <c r="BD88" s="325"/>
      <c r="BE88" s="325"/>
    </row>
    <row r="89" spans="2:57" s="319" customFormat="1" ht="31.5" customHeight="1" outlineLevel="2">
      <c r="B89" s="366" t="s">
        <v>257</v>
      </c>
      <c r="C89" s="327" t="s">
        <v>598</v>
      </c>
      <c r="D89" s="328" t="s">
        <v>555</v>
      </c>
      <c r="E89" s="329">
        <f>'Average Rates'!E36</f>
        <v>46.239831823994884</v>
      </c>
      <c r="F89" s="330">
        <v>0</v>
      </c>
      <c r="G89" s="330">
        <f>F89*$E89</f>
        <v>0</v>
      </c>
      <c r="H89" s="330">
        <v>0</v>
      </c>
      <c r="I89" s="330">
        <f>H89*$E89</f>
        <v>0</v>
      </c>
      <c r="J89" s="330">
        <v>0</v>
      </c>
      <c r="K89" s="330">
        <f>J89*$E89</f>
        <v>0</v>
      </c>
      <c r="L89" s="330">
        <v>0</v>
      </c>
      <c r="M89" s="330">
        <f>L89*$E89</f>
        <v>0</v>
      </c>
      <c r="N89" s="330">
        <v>0</v>
      </c>
      <c r="O89" s="330">
        <f>N89*$E89</f>
        <v>0</v>
      </c>
      <c r="P89" s="330">
        <v>0</v>
      </c>
      <c r="Q89" s="330">
        <f>P89*$E89</f>
        <v>0</v>
      </c>
      <c r="R89" s="330">
        <v>0</v>
      </c>
      <c r="S89" s="330">
        <f>R89*$E89</f>
        <v>0</v>
      </c>
      <c r="T89" s="330">
        <v>7</v>
      </c>
      <c r="U89" s="330">
        <f>T89*$E89</f>
        <v>323.67882276796416</v>
      </c>
      <c r="V89" s="330">
        <v>9</v>
      </c>
      <c r="W89" s="330">
        <f>V89*$E89</f>
        <v>416.158486415954</v>
      </c>
      <c r="X89" s="330">
        <v>0</v>
      </c>
      <c r="Y89" s="330">
        <f>X89*$E89</f>
        <v>0</v>
      </c>
      <c r="Z89" s="330">
        <v>0</v>
      </c>
      <c r="AA89" s="330">
        <f>Z89*$E89</f>
        <v>0</v>
      </c>
      <c r="AB89" s="330">
        <v>0</v>
      </c>
      <c r="AC89" s="330">
        <f>AB89*$E89</f>
        <v>0</v>
      </c>
      <c r="AD89" s="330">
        <v>0</v>
      </c>
      <c r="AE89" s="330">
        <f>AD89*$E89</f>
        <v>0</v>
      </c>
      <c r="AF89" s="330">
        <v>0</v>
      </c>
      <c r="AG89" s="330">
        <f>AF89*$E89</f>
        <v>0</v>
      </c>
      <c r="AH89" s="330">
        <v>0</v>
      </c>
      <c r="AI89" s="330">
        <f>AH89*$E89</f>
        <v>0</v>
      </c>
      <c r="AJ89" s="330">
        <v>0</v>
      </c>
      <c r="AK89" s="330">
        <f>AJ89*$E89</f>
        <v>0</v>
      </c>
      <c r="AL89" s="330">
        <v>0</v>
      </c>
      <c r="AM89" s="330">
        <f>AL89*$E89</f>
        <v>0</v>
      </c>
      <c r="AN89" s="330">
        <v>20</v>
      </c>
      <c r="AO89" s="330">
        <f>AN89*$E89</f>
        <v>924.7966364798976</v>
      </c>
      <c r="AP89" s="330">
        <v>11</v>
      </c>
      <c r="AQ89" s="330">
        <f>AP89*$E89</f>
        <v>508.6381500639437</v>
      </c>
      <c r="AR89" s="330">
        <v>6</v>
      </c>
      <c r="AS89" s="330">
        <f>AR89*$E89</f>
        <v>277.4389909439693</v>
      </c>
      <c r="AT89" s="330">
        <v>0</v>
      </c>
      <c r="AU89" s="330">
        <f>AT89*$E89</f>
        <v>0</v>
      </c>
      <c r="AV89" s="330">
        <v>0</v>
      </c>
      <c r="AW89" s="330">
        <f>AV89*$E89</f>
        <v>0</v>
      </c>
      <c r="AX89" s="330">
        <v>0</v>
      </c>
      <c r="AY89" s="330">
        <f>AX89*$E89</f>
        <v>0</v>
      </c>
      <c r="AZ89" s="330">
        <v>0</v>
      </c>
      <c r="BA89" s="330">
        <f>AZ89*$E89</f>
        <v>0</v>
      </c>
      <c r="BB89" s="330">
        <v>0</v>
      </c>
      <c r="BC89" s="330">
        <f>BB89*$E89</f>
        <v>0</v>
      </c>
      <c r="BD89" s="332">
        <v>0</v>
      </c>
      <c r="BE89" s="332">
        <f>BD89*$E89</f>
        <v>0</v>
      </c>
    </row>
    <row r="90" spans="2:57" s="319" customFormat="1" ht="25.5" outlineLevel="2">
      <c r="B90" s="366" t="s">
        <v>260</v>
      </c>
      <c r="C90" s="367" t="s">
        <v>598</v>
      </c>
      <c r="D90" s="328" t="s">
        <v>555</v>
      </c>
      <c r="E90" s="329">
        <f>'Average Rates'!E37</f>
        <v>42.40302371488526</v>
      </c>
      <c r="F90" s="330">
        <v>9</v>
      </c>
      <c r="G90" s="330">
        <f>F90*$E90</f>
        <v>381.6272134339673</v>
      </c>
      <c r="H90" s="330">
        <v>11</v>
      </c>
      <c r="I90" s="330">
        <f>H90*$E90</f>
        <v>466.4332608637378</v>
      </c>
      <c r="J90" s="330">
        <v>13</v>
      </c>
      <c r="K90" s="330">
        <f>J90*$E90</f>
        <v>551.2393082935083</v>
      </c>
      <c r="L90" s="330">
        <v>11</v>
      </c>
      <c r="M90" s="330">
        <f>L90*$E90</f>
        <v>466.4332608637378</v>
      </c>
      <c r="N90" s="330">
        <v>8</v>
      </c>
      <c r="O90" s="330">
        <f>N90*$E90</f>
        <v>339.22418971908206</v>
      </c>
      <c r="P90" s="330">
        <v>7</v>
      </c>
      <c r="Q90" s="330">
        <f>P90*$E90</f>
        <v>296.8211660041968</v>
      </c>
      <c r="R90" s="330">
        <v>14</v>
      </c>
      <c r="S90" s="330">
        <f>R90*$E90</f>
        <v>593.6423320083936</v>
      </c>
      <c r="T90" s="330">
        <v>4</v>
      </c>
      <c r="U90" s="330">
        <f>T90*$E90</f>
        <v>169.61209485954103</v>
      </c>
      <c r="V90" s="330">
        <v>13</v>
      </c>
      <c r="W90" s="330">
        <f>V90*$E90</f>
        <v>551.2393082935083</v>
      </c>
      <c r="X90" s="330">
        <v>17</v>
      </c>
      <c r="Y90" s="330">
        <f>X90*$E90</f>
        <v>720.8514031530494</v>
      </c>
      <c r="Z90" s="330">
        <v>7</v>
      </c>
      <c r="AA90" s="330">
        <f>Z90*$E90</f>
        <v>296.8211660041968</v>
      </c>
      <c r="AB90" s="330">
        <v>8</v>
      </c>
      <c r="AC90" s="330">
        <f>AB90*$E90</f>
        <v>339.22418971908206</v>
      </c>
      <c r="AD90" s="330">
        <v>7</v>
      </c>
      <c r="AE90" s="330">
        <f>AD90*$E90</f>
        <v>296.8211660041968</v>
      </c>
      <c r="AF90" s="330">
        <v>17</v>
      </c>
      <c r="AG90" s="330">
        <f>AF90*$E90</f>
        <v>720.8514031530494</v>
      </c>
      <c r="AH90" s="330">
        <v>14</v>
      </c>
      <c r="AI90" s="330">
        <f>AH90*$E90</f>
        <v>593.6423320083936</v>
      </c>
      <c r="AJ90" s="330">
        <v>6</v>
      </c>
      <c r="AK90" s="330">
        <f>AJ90*$E90</f>
        <v>254.41814228931156</v>
      </c>
      <c r="AL90" s="330">
        <v>8</v>
      </c>
      <c r="AM90" s="330">
        <f>AL90*$E90</f>
        <v>339.22418971908206</v>
      </c>
      <c r="AN90" s="330">
        <v>9</v>
      </c>
      <c r="AO90" s="330">
        <f>AN90*$E90</f>
        <v>381.6272134339673</v>
      </c>
      <c r="AP90" s="330">
        <v>1</v>
      </c>
      <c r="AQ90" s="330">
        <f>AP90*$E90</f>
        <v>42.40302371488526</v>
      </c>
      <c r="AR90" s="330">
        <v>2</v>
      </c>
      <c r="AS90" s="330">
        <f>AR90*$E90</f>
        <v>84.80604742977052</v>
      </c>
      <c r="AT90" s="330">
        <v>1.5</v>
      </c>
      <c r="AU90" s="330">
        <f>AT90*$E90</f>
        <v>63.60453557232789</v>
      </c>
      <c r="AV90" s="330">
        <v>1.5</v>
      </c>
      <c r="AW90" s="330">
        <f>AV90*$E90</f>
        <v>63.60453557232789</v>
      </c>
      <c r="AX90" s="330">
        <v>0</v>
      </c>
      <c r="AY90" s="330">
        <f>AX90*$E90</f>
        <v>0</v>
      </c>
      <c r="AZ90" s="330">
        <v>1.5</v>
      </c>
      <c r="BA90" s="330">
        <f>AZ90*$E90</f>
        <v>63.60453557232789</v>
      </c>
      <c r="BB90" s="330">
        <v>1</v>
      </c>
      <c r="BC90" s="330">
        <f>BB90*$E90</f>
        <v>42.40302371488526</v>
      </c>
      <c r="BD90" s="332">
        <v>1.5</v>
      </c>
      <c r="BE90" s="330">
        <f>BD90*$E90</f>
        <v>63.60453557232789</v>
      </c>
    </row>
    <row r="91" spans="2:57" s="319" customFormat="1" ht="25.5" outlineLevel="2">
      <c r="B91" s="366" t="s">
        <v>262</v>
      </c>
      <c r="C91" s="367" t="s">
        <v>599</v>
      </c>
      <c r="D91" s="328" t="s">
        <v>555</v>
      </c>
      <c r="E91" s="329">
        <f>'Average Rates'!E38</f>
        <v>7.5111355809471405</v>
      </c>
      <c r="F91" s="330">
        <v>30</v>
      </c>
      <c r="G91" s="330">
        <f>F91*$E91</f>
        <v>225.33406742841422</v>
      </c>
      <c r="H91" s="330">
        <v>30</v>
      </c>
      <c r="I91" s="330">
        <f>H91*$E91</f>
        <v>225.33406742841422</v>
      </c>
      <c r="J91" s="330">
        <v>30</v>
      </c>
      <c r="K91" s="330">
        <f>J91*$E91</f>
        <v>225.33406742841422</v>
      </c>
      <c r="L91" s="330">
        <v>30</v>
      </c>
      <c r="M91" s="330">
        <f>L91*$E91</f>
        <v>225.33406742841422</v>
      </c>
      <c r="N91" s="330">
        <v>18</v>
      </c>
      <c r="O91" s="330">
        <f>N91*$E91</f>
        <v>135.20044045704853</v>
      </c>
      <c r="P91" s="330">
        <v>15</v>
      </c>
      <c r="Q91" s="330">
        <f>P91*$E91</f>
        <v>112.66703371420711</v>
      </c>
      <c r="R91" s="330">
        <v>42</v>
      </c>
      <c r="S91" s="330">
        <f>R91*$E91</f>
        <v>315.46769439977993</v>
      </c>
      <c r="T91" s="330">
        <v>27</v>
      </c>
      <c r="U91" s="330">
        <f>T91*$E91</f>
        <v>202.80066068557278</v>
      </c>
      <c r="V91" s="330">
        <v>60</v>
      </c>
      <c r="W91" s="330">
        <f>V91*$E91</f>
        <v>450.66813485682843</v>
      </c>
      <c r="X91" s="330">
        <v>51</v>
      </c>
      <c r="Y91" s="330">
        <f>X91*$E91</f>
        <v>383.06791462830415</v>
      </c>
      <c r="Z91" s="330">
        <v>18</v>
      </c>
      <c r="AA91" s="330">
        <f>Z91*$E91</f>
        <v>135.20044045704853</v>
      </c>
      <c r="AB91" s="330">
        <v>24</v>
      </c>
      <c r="AC91" s="330">
        <f>AB91*$E91</f>
        <v>180.26725394273137</v>
      </c>
      <c r="AD91" s="330">
        <v>12</v>
      </c>
      <c r="AE91" s="330">
        <f>AD91*$E91</f>
        <v>90.13362697136569</v>
      </c>
      <c r="AF91" s="330">
        <v>48</v>
      </c>
      <c r="AG91" s="330">
        <f>AF91*$E91</f>
        <v>360.53450788546274</v>
      </c>
      <c r="AH91" s="330">
        <v>39</v>
      </c>
      <c r="AI91" s="330">
        <f>AH91*$E91</f>
        <v>292.93428765693847</v>
      </c>
      <c r="AJ91" s="330">
        <v>18</v>
      </c>
      <c r="AK91" s="330">
        <f>AJ91*$E91</f>
        <v>135.20044045704853</v>
      </c>
      <c r="AL91" s="330">
        <v>24</v>
      </c>
      <c r="AM91" s="330">
        <f>AL91*$E91</f>
        <v>180.26725394273137</v>
      </c>
      <c r="AN91" s="330">
        <v>87</v>
      </c>
      <c r="AO91" s="330">
        <f>AN91*$E91</f>
        <v>653.4687955424013</v>
      </c>
      <c r="AP91" s="330">
        <v>45</v>
      </c>
      <c r="AQ91" s="330">
        <f>AP91*$E91</f>
        <v>338.00110114262134</v>
      </c>
      <c r="AR91" s="330">
        <v>30</v>
      </c>
      <c r="AS91" s="330">
        <f>AR91*$E91</f>
        <v>225.33406742841422</v>
      </c>
      <c r="AT91" s="330">
        <v>4.5</v>
      </c>
      <c r="AU91" s="330">
        <f>AT91*$E91</f>
        <v>33.80011011426213</v>
      </c>
      <c r="AV91" s="330">
        <v>4.5</v>
      </c>
      <c r="AW91" s="330">
        <f>AV91*$E91</f>
        <v>33.80011011426213</v>
      </c>
      <c r="AX91" s="330">
        <v>0</v>
      </c>
      <c r="AY91" s="330">
        <f>AX91*$E91</f>
        <v>0</v>
      </c>
      <c r="AZ91" s="330">
        <v>4.5</v>
      </c>
      <c r="BA91" s="330">
        <f>AZ91*$E91</f>
        <v>33.80011011426213</v>
      </c>
      <c r="BB91" s="330">
        <v>0</v>
      </c>
      <c r="BC91" s="330">
        <f>BB91*$E91</f>
        <v>0</v>
      </c>
      <c r="BD91" s="332">
        <v>6</v>
      </c>
      <c r="BE91" s="330">
        <f>BD91*$E91</f>
        <v>45.06681348568284</v>
      </c>
    </row>
    <row r="92" spans="2:57" s="319" customFormat="1" ht="14.25" customHeight="1" outlineLevel="2">
      <c r="B92" s="366" t="s">
        <v>264</v>
      </c>
      <c r="C92" s="367" t="s">
        <v>600</v>
      </c>
      <c r="D92" s="392"/>
      <c r="E92" s="393"/>
      <c r="F92" s="331"/>
      <c r="G92" s="330"/>
      <c r="H92" s="330"/>
      <c r="I92" s="330"/>
      <c r="J92" s="330"/>
      <c r="K92" s="330"/>
      <c r="L92" s="330"/>
      <c r="M92" s="330"/>
      <c r="N92" s="330"/>
      <c r="O92" s="330"/>
      <c r="P92" s="330"/>
      <c r="Q92" s="330"/>
      <c r="R92" s="330"/>
      <c r="S92" s="330"/>
      <c r="T92" s="330"/>
      <c r="U92" s="330"/>
      <c r="V92" s="330"/>
      <c r="W92" s="330"/>
      <c r="X92" s="330"/>
      <c r="Y92" s="330"/>
      <c r="Z92" s="330"/>
      <c r="AA92" s="330"/>
      <c r="AB92" s="330"/>
      <c r="AC92" s="330"/>
      <c r="AD92" s="330"/>
      <c r="AE92" s="330"/>
      <c r="AF92" s="330"/>
      <c r="AG92" s="330"/>
      <c r="AH92" s="330"/>
      <c r="AI92" s="330"/>
      <c r="AJ92" s="330"/>
      <c r="AK92" s="330"/>
      <c r="AL92" s="330"/>
      <c r="AM92" s="330"/>
      <c r="AN92" s="330"/>
      <c r="AO92" s="330"/>
      <c r="AP92" s="330">
        <v>0</v>
      </c>
      <c r="AQ92" s="330"/>
      <c r="AR92" s="330">
        <v>0</v>
      </c>
      <c r="AS92" s="330"/>
      <c r="AT92" s="330"/>
      <c r="AU92" s="330"/>
      <c r="AV92" s="330"/>
      <c r="AW92" s="330"/>
      <c r="AX92" s="330"/>
      <c r="AY92" s="330"/>
      <c r="AZ92" s="330"/>
      <c r="BA92" s="330"/>
      <c r="BB92" s="330"/>
      <c r="BC92" s="330"/>
      <c r="BD92" s="332"/>
      <c r="BE92" s="330"/>
    </row>
    <row r="93" spans="2:57" s="319" customFormat="1" ht="14.25" customHeight="1" outlineLevel="3">
      <c r="B93" s="330" t="s">
        <v>540</v>
      </c>
      <c r="C93" s="394" t="s">
        <v>601</v>
      </c>
      <c r="D93" s="328" t="s">
        <v>555</v>
      </c>
      <c r="E93" s="395">
        <f>'Average Rates'!E39</f>
        <v>5.434622229618754</v>
      </c>
      <c r="F93" s="330">
        <v>12</v>
      </c>
      <c r="G93" s="330">
        <f>F93*$E93</f>
        <v>65.21546675542506</v>
      </c>
      <c r="H93" s="330">
        <v>12</v>
      </c>
      <c r="I93" s="330">
        <f>H93*$E93</f>
        <v>65.21546675542506</v>
      </c>
      <c r="J93" s="330">
        <v>12</v>
      </c>
      <c r="K93" s="330">
        <f>J93*$E93</f>
        <v>65.21546675542506</v>
      </c>
      <c r="L93" s="330">
        <v>12</v>
      </c>
      <c r="M93" s="330">
        <f>L93*$E93</f>
        <v>65.21546675542506</v>
      </c>
      <c r="N93" s="330">
        <v>6</v>
      </c>
      <c r="O93" s="330">
        <f>N93*$E93</f>
        <v>32.60773337771253</v>
      </c>
      <c r="P93" s="330">
        <v>6</v>
      </c>
      <c r="Q93" s="330">
        <f>P93*$E93</f>
        <v>32.60773337771253</v>
      </c>
      <c r="R93" s="330">
        <v>18</v>
      </c>
      <c r="S93" s="330">
        <f>R93*$E93</f>
        <v>97.82320013313758</v>
      </c>
      <c r="T93" s="330">
        <v>12</v>
      </c>
      <c r="U93" s="330">
        <f>T93*$E93</f>
        <v>65.21546675542506</v>
      </c>
      <c r="V93" s="330">
        <v>27</v>
      </c>
      <c r="W93" s="330">
        <f>V93*$E93</f>
        <v>146.73480019970637</v>
      </c>
      <c r="X93" s="330">
        <v>18</v>
      </c>
      <c r="Y93" s="330">
        <f>X93*$E93</f>
        <v>97.82320013313758</v>
      </c>
      <c r="Z93" s="330">
        <v>6</v>
      </c>
      <c r="AA93" s="330">
        <f>Z93*$E93</f>
        <v>32.60773337771253</v>
      </c>
      <c r="AB93" s="330">
        <v>6</v>
      </c>
      <c r="AC93" s="330">
        <f>AB93*$E93</f>
        <v>32.60773337771253</v>
      </c>
      <c r="AD93" s="330">
        <v>6</v>
      </c>
      <c r="AE93" s="330">
        <f>AD93*$E93</f>
        <v>32.60773337771253</v>
      </c>
      <c r="AF93" s="330">
        <v>18</v>
      </c>
      <c r="AG93" s="330">
        <f>AF93*$E93</f>
        <v>97.82320013313758</v>
      </c>
      <c r="AH93" s="330">
        <v>12</v>
      </c>
      <c r="AI93" s="330">
        <f>AH93*$E93</f>
        <v>65.21546675542506</v>
      </c>
      <c r="AJ93" s="330">
        <v>6</v>
      </c>
      <c r="AK93" s="330">
        <f>AJ93*$E93</f>
        <v>32.60773337771253</v>
      </c>
      <c r="AL93" s="330">
        <v>6</v>
      </c>
      <c r="AM93" s="330">
        <f>AL93*$E93</f>
        <v>32.60773337771253</v>
      </c>
      <c r="AN93" s="330">
        <v>6</v>
      </c>
      <c r="AO93" s="330">
        <f>AN93*$E93</f>
        <v>32.60773337771253</v>
      </c>
      <c r="AP93" s="330">
        <v>6</v>
      </c>
      <c r="AQ93" s="330">
        <f>AP93*$E93</f>
        <v>32.60773337771253</v>
      </c>
      <c r="AR93" s="330">
        <v>6</v>
      </c>
      <c r="AS93" s="330">
        <f>AR93*$E93</f>
        <v>32.60773337771253</v>
      </c>
      <c r="AT93" s="330">
        <v>3</v>
      </c>
      <c r="AU93" s="330">
        <f>AT93*$E93</f>
        <v>16.303866688856264</v>
      </c>
      <c r="AV93" s="330">
        <v>3</v>
      </c>
      <c r="AW93" s="330">
        <f>AV93*$E93</f>
        <v>16.303866688856264</v>
      </c>
      <c r="AX93" s="330">
        <v>0</v>
      </c>
      <c r="AY93" s="330">
        <f>AX93*$E93</f>
        <v>0</v>
      </c>
      <c r="AZ93" s="330">
        <v>0</v>
      </c>
      <c r="BA93" s="330">
        <f>AZ93*$E93</f>
        <v>0</v>
      </c>
      <c r="BB93" s="330">
        <v>3</v>
      </c>
      <c r="BC93" s="330">
        <f>BB93*$E93</f>
        <v>16.303866688856264</v>
      </c>
      <c r="BD93" s="332">
        <v>0</v>
      </c>
      <c r="BE93" s="330">
        <f>BD93*$E93</f>
        <v>0</v>
      </c>
    </row>
    <row r="94" spans="2:57" s="319" customFormat="1" ht="14.25" customHeight="1" outlineLevel="3">
      <c r="B94" s="330" t="s">
        <v>543</v>
      </c>
      <c r="C94" s="394" t="s">
        <v>602</v>
      </c>
      <c r="D94" s="328" t="s">
        <v>555</v>
      </c>
      <c r="E94" s="395">
        <f>'Average Rates'!E40</f>
        <v>6.810475336186822</v>
      </c>
      <c r="F94" s="330">
        <v>6</v>
      </c>
      <c r="G94" s="330">
        <f>F94*$E94</f>
        <v>40.86285201712093</v>
      </c>
      <c r="H94" s="330">
        <v>6</v>
      </c>
      <c r="I94" s="330">
        <f>H94*$E94</f>
        <v>40.86285201712093</v>
      </c>
      <c r="J94" s="330">
        <v>6</v>
      </c>
      <c r="K94" s="330">
        <f>J94*$E94</f>
        <v>40.86285201712093</v>
      </c>
      <c r="L94" s="330">
        <v>6</v>
      </c>
      <c r="M94" s="330">
        <f>L94*$E94</f>
        <v>40.86285201712093</v>
      </c>
      <c r="N94" s="330">
        <v>6</v>
      </c>
      <c r="O94" s="330">
        <f>N94*$E94</f>
        <v>40.86285201712093</v>
      </c>
      <c r="P94" s="330">
        <v>6</v>
      </c>
      <c r="Q94" s="330">
        <f>P94*$E94</f>
        <v>40.86285201712093</v>
      </c>
      <c r="R94" s="330">
        <v>6</v>
      </c>
      <c r="S94" s="330">
        <f>R94*$E94</f>
        <v>40.86285201712093</v>
      </c>
      <c r="T94" s="330">
        <v>6</v>
      </c>
      <c r="U94" s="330">
        <f>T94*$E94</f>
        <v>40.86285201712093</v>
      </c>
      <c r="V94" s="330">
        <v>6</v>
      </c>
      <c r="W94" s="330">
        <f>V94*$E94</f>
        <v>40.86285201712093</v>
      </c>
      <c r="X94" s="330">
        <v>6</v>
      </c>
      <c r="Y94" s="330">
        <f>X94*$E94</f>
        <v>40.86285201712093</v>
      </c>
      <c r="Z94" s="330">
        <v>6</v>
      </c>
      <c r="AA94" s="330">
        <f>Z94*$E94</f>
        <v>40.86285201712093</v>
      </c>
      <c r="AB94" s="330">
        <v>6</v>
      </c>
      <c r="AC94" s="330">
        <f>AB94*$E94</f>
        <v>40.86285201712093</v>
      </c>
      <c r="AD94" s="330">
        <v>6</v>
      </c>
      <c r="AE94" s="330">
        <f>AD94*$E94</f>
        <v>40.86285201712093</v>
      </c>
      <c r="AF94" s="330">
        <v>6</v>
      </c>
      <c r="AG94" s="330">
        <f>AF94*$E94</f>
        <v>40.86285201712093</v>
      </c>
      <c r="AH94" s="330">
        <v>6</v>
      </c>
      <c r="AI94" s="330">
        <f>AH94*$E94</f>
        <v>40.86285201712093</v>
      </c>
      <c r="AJ94" s="330">
        <v>6</v>
      </c>
      <c r="AK94" s="330">
        <f>AJ94*$E94</f>
        <v>40.86285201712093</v>
      </c>
      <c r="AL94" s="330">
        <v>6</v>
      </c>
      <c r="AM94" s="330">
        <f>AL94*$E94</f>
        <v>40.86285201712093</v>
      </c>
      <c r="AN94" s="330">
        <v>36</v>
      </c>
      <c r="AO94" s="330">
        <f>AN94*$E94</f>
        <v>245.17711210272557</v>
      </c>
      <c r="AP94" s="330">
        <v>21</v>
      </c>
      <c r="AQ94" s="330">
        <f>AP94*$E94</f>
        <v>143.01998205992325</v>
      </c>
      <c r="AR94" s="330">
        <v>12</v>
      </c>
      <c r="AS94" s="330">
        <f>AR94*$E94</f>
        <v>81.72570403424186</v>
      </c>
      <c r="AT94" s="330">
        <v>0</v>
      </c>
      <c r="AU94" s="330">
        <f>AT94*$E94</f>
        <v>0</v>
      </c>
      <c r="AV94" s="330">
        <v>0</v>
      </c>
      <c r="AW94" s="330">
        <f>AV94*$E94</f>
        <v>0</v>
      </c>
      <c r="AX94" s="330">
        <v>0</v>
      </c>
      <c r="AY94" s="330">
        <f>AX94*$E94</f>
        <v>0</v>
      </c>
      <c r="AZ94" s="330">
        <v>0</v>
      </c>
      <c r="BA94" s="330">
        <f>AZ94*$E94</f>
        <v>0</v>
      </c>
      <c r="BB94" s="330">
        <v>0</v>
      </c>
      <c r="BC94" s="330">
        <f>BB94*$E94</f>
        <v>0</v>
      </c>
      <c r="BD94" s="332">
        <v>0</v>
      </c>
      <c r="BE94" s="330">
        <f>BD94*$E94</f>
        <v>0</v>
      </c>
    </row>
    <row r="95" spans="2:57" s="319" customFormat="1" ht="14.25" customHeight="1" outlineLevel="2">
      <c r="B95" s="366" t="s">
        <v>270</v>
      </c>
      <c r="C95" s="367" t="s">
        <v>603</v>
      </c>
      <c r="D95" s="392" t="s">
        <v>555</v>
      </c>
      <c r="E95" s="393"/>
      <c r="F95" s="331"/>
      <c r="G95" s="330"/>
      <c r="H95" s="330"/>
      <c r="I95" s="330"/>
      <c r="J95" s="330"/>
      <c r="K95" s="330"/>
      <c r="L95" s="330"/>
      <c r="M95" s="330"/>
      <c r="N95" s="330"/>
      <c r="O95" s="330"/>
      <c r="P95" s="330"/>
      <c r="Q95" s="330"/>
      <c r="R95" s="330"/>
      <c r="S95" s="330"/>
      <c r="T95" s="330"/>
      <c r="U95" s="330"/>
      <c r="V95" s="330"/>
      <c r="W95" s="330"/>
      <c r="X95" s="330"/>
      <c r="Y95" s="330"/>
      <c r="Z95" s="330"/>
      <c r="AA95" s="330"/>
      <c r="AB95" s="330"/>
      <c r="AC95" s="330"/>
      <c r="AD95" s="330"/>
      <c r="AE95" s="330"/>
      <c r="AF95" s="330"/>
      <c r="AG95" s="330"/>
      <c r="AH95" s="330"/>
      <c r="AI95" s="330"/>
      <c r="AJ95" s="330"/>
      <c r="AK95" s="330"/>
      <c r="AL95" s="330"/>
      <c r="AM95" s="330"/>
      <c r="AN95" s="330"/>
      <c r="AO95" s="330"/>
      <c r="AP95" s="330">
        <v>0</v>
      </c>
      <c r="AQ95" s="330"/>
      <c r="AR95" s="330">
        <v>0</v>
      </c>
      <c r="AS95" s="330"/>
      <c r="AT95" s="330"/>
      <c r="AU95" s="330"/>
      <c r="AV95" s="330"/>
      <c r="AW95" s="330"/>
      <c r="AX95" s="330"/>
      <c r="AY95" s="330"/>
      <c r="AZ95" s="330"/>
      <c r="BA95" s="330"/>
      <c r="BB95" s="330"/>
      <c r="BC95" s="330"/>
      <c r="BD95" s="332"/>
      <c r="BE95" s="330"/>
    </row>
    <row r="96" spans="2:57" s="319" customFormat="1" ht="25.5" outlineLevel="3">
      <c r="B96" s="330" t="s">
        <v>540</v>
      </c>
      <c r="C96" s="394" t="s">
        <v>604</v>
      </c>
      <c r="D96" s="328" t="s">
        <v>555</v>
      </c>
      <c r="E96" s="395">
        <f>'Average Rates'!E41</f>
        <v>9.455589125535779</v>
      </c>
      <c r="F96" s="330">
        <v>22</v>
      </c>
      <c r="G96" s="330">
        <f>F96*$E96</f>
        <v>208.02296076178715</v>
      </c>
      <c r="H96" s="330">
        <v>24</v>
      </c>
      <c r="I96" s="330">
        <f>H96*$E96</f>
        <v>226.93413901285868</v>
      </c>
      <c r="J96" s="330">
        <v>26</v>
      </c>
      <c r="K96" s="330">
        <f>J96*$E96</f>
        <v>245.84531726393024</v>
      </c>
      <c r="L96" s="330">
        <v>24</v>
      </c>
      <c r="M96" s="330">
        <f>L96*$E96</f>
        <v>226.93413901285868</v>
      </c>
      <c r="N96" s="330">
        <v>16</v>
      </c>
      <c r="O96" s="330">
        <f>N96*$E96</f>
        <v>151.28942600857246</v>
      </c>
      <c r="P96" s="330">
        <v>13</v>
      </c>
      <c r="Q96" s="330">
        <f>P96*$E96</f>
        <v>122.92265863196512</v>
      </c>
      <c r="R96" s="330">
        <v>32</v>
      </c>
      <c r="S96" s="330">
        <f>R96*$E96</f>
        <v>302.5788520171449</v>
      </c>
      <c r="T96" s="330">
        <v>23</v>
      </c>
      <c r="U96" s="330">
        <f>T96*$E96</f>
        <v>217.4785498873229</v>
      </c>
      <c r="V96" s="330">
        <v>47</v>
      </c>
      <c r="W96" s="330">
        <f>V96*$E96</f>
        <v>444.4126889001816</v>
      </c>
      <c r="X96" s="330">
        <v>40</v>
      </c>
      <c r="Y96" s="330">
        <f>X96*$E96</f>
        <v>378.22356502143117</v>
      </c>
      <c r="Z96" s="330">
        <v>15</v>
      </c>
      <c r="AA96" s="330">
        <f>Z96*$E96</f>
        <v>141.8338368830367</v>
      </c>
      <c r="AB96" s="330">
        <v>19</v>
      </c>
      <c r="AC96" s="330">
        <f>AB96*$E96</f>
        <v>179.6561933851798</v>
      </c>
      <c r="AD96" s="330">
        <v>15</v>
      </c>
      <c r="AE96" s="330">
        <f>AD96*$E96</f>
        <v>141.8338368830367</v>
      </c>
      <c r="AF96" s="330">
        <v>40</v>
      </c>
      <c r="AG96" s="330">
        <f>AF96*$E96</f>
        <v>378.22356502143117</v>
      </c>
      <c r="AH96" s="330">
        <v>32</v>
      </c>
      <c r="AI96" s="330">
        <f>AH96*$E96</f>
        <v>302.5788520171449</v>
      </c>
      <c r="AJ96" s="330">
        <v>14</v>
      </c>
      <c r="AK96" s="330">
        <f>AJ96*$E96</f>
        <v>132.3782477575009</v>
      </c>
      <c r="AL96" s="330">
        <v>19</v>
      </c>
      <c r="AM96" s="330">
        <f>AL96*$E96</f>
        <v>179.6561933851798</v>
      </c>
      <c r="AN96" s="330">
        <v>70</v>
      </c>
      <c r="AO96" s="330">
        <f>AN96*$E96</f>
        <v>661.8912387875046</v>
      </c>
      <c r="AP96" s="330">
        <v>32</v>
      </c>
      <c r="AQ96" s="330">
        <f>AP96*$E96</f>
        <v>302.5788520171449</v>
      </c>
      <c r="AR96" s="330">
        <v>21</v>
      </c>
      <c r="AS96" s="330">
        <f>AR96*$E96</f>
        <v>198.56737163625135</v>
      </c>
      <c r="AT96" s="330">
        <v>5</v>
      </c>
      <c r="AU96" s="330">
        <f>AT96*$E96</f>
        <v>47.277945627678896</v>
      </c>
      <c r="AV96" s="330">
        <v>4</v>
      </c>
      <c r="AW96" s="330">
        <f>AV96*$E96</f>
        <v>37.822356502143116</v>
      </c>
      <c r="AX96" s="330">
        <v>0</v>
      </c>
      <c r="AY96" s="330">
        <f>AX96*$E96</f>
        <v>0</v>
      </c>
      <c r="AZ96" s="330">
        <v>4</v>
      </c>
      <c r="BA96" s="330">
        <f>AZ96*$E96</f>
        <v>37.822356502143116</v>
      </c>
      <c r="BB96" s="330">
        <v>1</v>
      </c>
      <c r="BC96" s="330">
        <f>BB96*$E96</f>
        <v>9.455589125535779</v>
      </c>
      <c r="BD96" s="332">
        <v>5</v>
      </c>
      <c r="BE96" s="330">
        <f>BD96*$E96</f>
        <v>47.277945627678896</v>
      </c>
    </row>
    <row r="97" spans="2:57" s="319" customFormat="1" ht="22.5" customHeight="1" outlineLevel="3">
      <c r="B97" s="330" t="s">
        <v>543</v>
      </c>
      <c r="C97" s="394" t="s">
        <v>605</v>
      </c>
      <c r="D97" s="328" t="s">
        <v>555</v>
      </c>
      <c r="E97" s="329"/>
      <c r="F97" s="330">
        <v>0</v>
      </c>
      <c r="G97" s="330">
        <f>F97*$E97</f>
        <v>0</v>
      </c>
      <c r="H97" s="330">
        <v>0</v>
      </c>
      <c r="I97" s="330">
        <f>H97*$E97</f>
        <v>0</v>
      </c>
      <c r="J97" s="330">
        <v>0</v>
      </c>
      <c r="K97" s="330">
        <f>J97*$E97</f>
        <v>0</v>
      </c>
      <c r="L97" s="330">
        <v>0</v>
      </c>
      <c r="M97" s="330">
        <f>L97*$E97</f>
        <v>0</v>
      </c>
      <c r="N97" s="330">
        <v>0</v>
      </c>
      <c r="O97" s="330">
        <f>N97*$E97</f>
        <v>0</v>
      </c>
      <c r="P97" s="330">
        <v>0</v>
      </c>
      <c r="Q97" s="330">
        <f>P97*$E97</f>
        <v>0</v>
      </c>
      <c r="R97" s="330">
        <v>0</v>
      </c>
      <c r="S97" s="330">
        <f>R97*$E97</f>
        <v>0</v>
      </c>
      <c r="T97" s="330">
        <v>8</v>
      </c>
      <c r="U97" s="330">
        <f>T97*$E97</f>
        <v>0</v>
      </c>
      <c r="V97" s="330">
        <v>14</v>
      </c>
      <c r="W97" s="330">
        <f>V97*$E97</f>
        <v>0</v>
      </c>
      <c r="X97" s="330">
        <v>0</v>
      </c>
      <c r="Y97" s="330">
        <f>X97*$E97</f>
        <v>0</v>
      </c>
      <c r="Z97" s="330">
        <v>0</v>
      </c>
      <c r="AA97" s="330">
        <f>Z97*$E97</f>
        <v>0</v>
      </c>
      <c r="AB97" s="330">
        <v>0</v>
      </c>
      <c r="AC97" s="330">
        <f>AB97*$E97</f>
        <v>0</v>
      </c>
      <c r="AD97" s="330">
        <v>0</v>
      </c>
      <c r="AE97" s="330">
        <f>AD97*$E97</f>
        <v>0</v>
      </c>
      <c r="AF97" s="330">
        <v>0</v>
      </c>
      <c r="AG97" s="330">
        <f>AF97*$E97</f>
        <v>0</v>
      </c>
      <c r="AH97" s="330">
        <v>0</v>
      </c>
      <c r="AI97" s="330">
        <f>AH97*$E97</f>
        <v>0</v>
      </c>
      <c r="AJ97" s="330">
        <v>0</v>
      </c>
      <c r="AK97" s="330">
        <f>AJ97*$E97</f>
        <v>0</v>
      </c>
      <c r="AL97" s="330">
        <v>0</v>
      </c>
      <c r="AM97" s="330">
        <f>AL97*$E97</f>
        <v>0</v>
      </c>
      <c r="AN97" s="330">
        <v>0</v>
      </c>
      <c r="AO97" s="330">
        <f>AN97*$E97</f>
        <v>0</v>
      </c>
      <c r="AP97" s="330">
        <v>2</v>
      </c>
      <c r="AQ97" s="330">
        <f>AP97*$E97</f>
        <v>0</v>
      </c>
      <c r="AR97" s="330">
        <v>2</v>
      </c>
      <c r="AS97" s="330">
        <f>AR97*$E97</f>
        <v>0</v>
      </c>
      <c r="AT97" s="330">
        <v>0</v>
      </c>
      <c r="AU97" s="330">
        <f>AT97*$E97</f>
        <v>0</v>
      </c>
      <c r="AV97" s="330">
        <v>0</v>
      </c>
      <c r="AW97" s="330">
        <f>AV97*$E97</f>
        <v>0</v>
      </c>
      <c r="AX97" s="330">
        <v>0</v>
      </c>
      <c r="AY97" s="330">
        <f>AX97*$E97</f>
        <v>0</v>
      </c>
      <c r="AZ97" s="330">
        <v>0</v>
      </c>
      <c r="BA97" s="330">
        <f>AZ97*$E97</f>
        <v>0</v>
      </c>
      <c r="BB97" s="330">
        <v>0</v>
      </c>
      <c r="BC97" s="330">
        <f>BB97*$E97</f>
        <v>0</v>
      </c>
      <c r="BD97" s="332">
        <v>0</v>
      </c>
      <c r="BE97" s="330">
        <f>BD97*$E97</f>
        <v>0</v>
      </c>
    </row>
    <row r="98" spans="2:57" s="319" customFormat="1" ht="25.5" outlineLevel="3">
      <c r="B98" s="330" t="s">
        <v>606</v>
      </c>
      <c r="C98" s="394" t="s">
        <v>607</v>
      </c>
      <c r="D98" s="328" t="s">
        <v>555</v>
      </c>
      <c r="E98" s="329">
        <f>'Average Rates'!E42</f>
        <v>10.835332149907481</v>
      </c>
      <c r="F98" s="330">
        <v>2</v>
      </c>
      <c r="G98" s="330">
        <f>F98*$E98</f>
        <v>21.670664299814963</v>
      </c>
      <c r="H98" s="330">
        <v>2</v>
      </c>
      <c r="I98" s="330">
        <f>H98*$E98</f>
        <v>21.670664299814963</v>
      </c>
      <c r="J98" s="330">
        <v>2</v>
      </c>
      <c r="K98" s="330">
        <f>J98*$E98</f>
        <v>21.670664299814963</v>
      </c>
      <c r="L98" s="330">
        <v>2</v>
      </c>
      <c r="M98" s="330">
        <f>L98*$E98</f>
        <v>21.670664299814963</v>
      </c>
      <c r="N98" s="330">
        <v>2</v>
      </c>
      <c r="O98" s="330">
        <f>N98*$E98</f>
        <v>21.670664299814963</v>
      </c>
      <c r="P98" s="330">
        <v>2</v>
      </c>
      <c r="Q98" s="330">
        <f>P98*$E98</f>
        <v>21.670664299814963</v>
      </c>
      <c r="R98" s="330">
        <v>2</v>
      </c>
      <c r="S98" s="330">
        <f>R98*$E98</f>
        <v>21.670664299814963</v>
      </c>
      <c r="T98" s="330">
        <v>2</v>
      </c>
      <c r="U98" s="330">
        <f>T98*$E98</f>
        <v>21.670664299814963</v>
      </c>
      <c r="V98" s="330">
        <v>2</v>
      </c>
      <c r="W98" s="330">
        <f>V98*$E98</f>
        <v>21.670664299814963</v>
      </c>
      <c r="X98" s="330">
        <v>2</v>
      </c>
      <c r="Y98" s="330">
        <f>X98*$E98</f>
        <v>21.670664299814963</v>
      </c>
      <c r="Z98" s="330">
        <v>2</v>
      </c>
      <c r="AA98" s="330">
        <f>Z98*$E98</f>
        <v>21.670664299814963</v>
      </c>
      <c r="AB98" s="330">
        <v>2</v>
      </c>
      <c r="AC98" s="330">
        <f>AB98*$E98</f>
        <v>21.670664299814963</v>
      </c>
      <c r="AD98" s="330">
        <v>2</v>
      </c>
      <c r="AE98" s="330">
        <f>AD98*$E98</f>
        <v>21.670664299814963</v>
      </c>
      <c r="AF98" s="330">
        <v>2</v>
      </c>
      <c r="AG98" s="330">
        <f>AF98*$E98</f>
        <v>21.670664299814963</v>
      </c>
      <c r="AH98" s="330">
        <v>2</v>
      </c>
      <c r="AI98" s="330">
        <f>AH98*$E98</f>
        <v>21.670664299814963</v>
      </c>
      <c r="AJ98" s="330">
        <v>2</v>
      </c>
      <c r="AK98" s="330">
        <f>AJ98*$E98</f>
        <v>21.670664299814963</v>
      </c>
      <c r="AL98" s="330">
        <v>2</v>
      </c>
      <c r="AM98" s="330">
        <f>AL98*$E98</f>
        <v>21.670664299814963</v>
      </c>
      <c r="AN98" s="330">
        <v>2</v>
      </c>
      <c r="AO98" s="330">
        <f>AN98*$E98</f>
        <v>21.670664299814963</v>
      </c>
      <c r="AP98" s="330">
        <v>0</v>
      </c>
      <c r="AQ98" s="330">
        <f>AP98*$E98</f>
        <v>0</v>
      </c>
      <c r="AR98" s="330">
        <v>0</v>
      </c>
      <c r="AS98" s="330">
        <f>AR98*$E98</f>
        <v>0</v>
      </c>
      <c r="AT98" s="330">
        <v>0</v>
      </c>
      <c r="AU98" s="330">
        <f>AT98*$E98</f>
        <v>0</v>
      </c>
      <c r="AV98" s="330">
        <v>0</v>
      </c>
      <c r="AW98" s="330">
        <f>AV98*$E98</f>
        <v>0</v>
      </c>
      <c r="AX98" s="330">
        <v>0</v>
      </c>
      <c r="AY98" s="330">
        <f>AX98*$E98</f>
        <v>0</v>
      </c>
      <c r="AZ98" s="330">
        <v>0</v>
      </c>
      <c r="BA98" s="330">
        <f>AZ98*$E98</f>
        <v>0</v>
      </c>
      <c r="BB98" s="330">
        <v>0</v>
      </c>
      <c r="BC98" s="330">
        <f>BB98*$E98</f>
        <v>0</v>
      </c>
      <c r="BD98" s="332">
        <v>0</v>
      </c>
      <c r="BE98" s="330">
        <f>BD98*$E98</f>
        <v>0</v>
      </c>
    </row>
    <row r="99" spans="2:57" s="319" customFormat="1" ht="15" outlineLevel="2">
      <c r="B99" s="366" t="s">
        <v>272</v>
      </c>
      <c r="C99" s="367" t="s">
        <v>608</v>
      </c>
      <c r="D99" s="328" t="s">
        <v>555</v>
      </c>
      <c r="E99" s="329">
        <f>'Average Rates'!E44</f>
        <v>1.8753519084196881</v>
      </c>
      <c r="F99" s="330">
        <v>18</v>
      </c>
      <c r="G99" s="330">
        <f>F99*$E99</f>
        <v>33.756334351554386</v>
      </c>
      <c r="H99" s="330">
        <v>24</v>
      </c>
      <c r="I99" s="330">
        <f>H99*$E99</f>
        <v>45.008445802072515</v>
      </c>
      <c r="J99" s="330">
        <v>30</v>
      </c>
      <c r="K99" s="330">
        <f>J99*$E99</f>
        <v>56.260557252590644</v>
      </c>
      <c r="L99" s="330">
        <v>24</v>
      </c>
      <c r="M99" s="330">
        <f>L99*$E99</f>
        <v>45.008445802072515</v>
      </c>
      <c r="N99" s="330">
        <v>18</v>
      </c>
      <c r="O99" s="330">
        <f>N99*$E99</f>
        <v>33.756334351554386</v>
      </c>
      <c r="P99" s="330">
        <v>18</v>
      </c>
      <c r="Q99" s="330">
        <f>P99*$E99</f>
        <v>33.756334351554386</v>
      </c>
      <c r="R99" s="330">
        <v>30</v>
      </c>
      <c r="S99" s="330">
        <f>R99*$E99</f>
        <v>56.260557252590644</v>
      </c>
      <c r="T99" s="330">
        <v>24</v>
      </c>
      <c r="U99" s="330">
        <f>T99*$E99</f>
        <v>45.008445802072515</v>
      </c>
      <c r="V99" s="330">
        <v>48</v>
      </c>
      <c r="W99" s="330">
        <f>V99*$E99</f>
        <v>90.01689160414503</v>
      </c>
      <c r="X99" s="330">
        <v>36</v>
      </c>
      <c r="Y99" s="330">
        <f>X99*$E99</f>
        <v>67.51266870310877</v>
      </c>
      <c r="Z99" s="330">
        <v>15</v>
      </c>
      <c r="AA99" s="330">
        <f>Z99*$E99</f>
        <v>28.130278626295322</v>
      </c>
      <c r="AB99" s="330">
        <v>15</v>
      </c>
      <c r="AC99" s="330">
        <f>AB99*$E99</f>
        <v>28.130278626295322</v>
      </c>
      <c r="AD99" s="330">
        <v>15</v>
      </c>
      <c r="AE99" s="330">
        <f>AD99*$E99</f>
        <v>28.130278626295322</v>
      </c>
      <c r="AF99" s="330">
        <v>36</v>
      </c>
      <c r="AG99" s="330">
        <f>AF99*$E99</f>
        <v>67.51266870310877</v>
      </c>
      <c r="AH99" s="330">
        <v>30</v>
      </c>
      <c r="AI99" s="330">
        <f>AH99*$E99</f>
        <v>56.260557252590644</v>
      </c>
      <c r="AJ99" s="330">
        <v>12</v>
      </c>
      <c r="AK99" s="330">
        <f>AJ99*$E99</f>
        <v>22.504222901036258</v>
      </c>
      <c r="AL99" s="330">
        <v>21</v>
      </c>
      <c r="AM99" s="330">
        <f>AL99*$E99</f>
        <v>39.38239007681345</v>
      </c>
      <c r="AN99" s="330">
        <v>60</v>
      </c>
      <c r="AO99" s="330">
        <f>AN99*$E99</f>
        <v>112.52111450518129</v>
      </c>
      <c r="AP99" s="330">
        <v>30</v>
      </c>
      <c r="AQ99" s="330">
        <f>AP99*$E99</f>
        <v>56.260557252590644</v>
      </c>
      <c r="AR99" s="330">
        <v>21</v>
      </c>
      <c r="AS99" s="330">
        <f>AR99*$E99</f>
        <v>39.38239007681345</v>
      </c>
      <c r="AT99" s="330">
        <v>6</v>
      </c>
      <c r="AU99" s="330">
        <f>AT99*$E99</f>
        <v>11.252111450518129</v>
      </c>
      <c r="AV99" s="330">
        <v>3</v>
      </c>
      <c r="AW99" s="330">
        <f>AV99*$E99</f>
        <v>5.626055725259064</v>
      </c>
      <c r="AX99" s="330">
        <v>0</v>
      </c>
      <c r="AY99" s="330">
        <f>AX99*$E99</f>
        <v>0</v>
      </c>
      <c r="AZ99" s="330">
        <v>3</v>
      </c>
      <c r="BA99" s="330">
        <f>AZ99*$E99</f>
        <v>5.626055725259064</v>
      </c>
      <c r="BB99" s="330">
        <v>3</v>
      </c>
      <c r="BC99" s="330">
        <f>BB99*$E99</f>
        <v>5.626055725259064</v>
      </c>
      <c r="BD99" s="332">
        <v>3</v>
      </c>
      <c r="BE99" s="330">
        <f>BD99*$E99</f>
        <v>5.626055725259064</v>
      </c>
    </row>
    <row r="100" spans="2:57" s="319" customFormat="1" ht="25.5" outlineLevel="2">
      <c r="B100" s="366" t="s">
        <v>287</v>
      </c>
      <c r="C100" s="403" t="s">
        <v>370</v>
      </c>
      <c r="D100" s="328">
        <v>1</v>
      </c>
      <c r="E100" s="329">
        <f>'Average Rates'!E132</f>
        <v>76</v>
      </c>
      <c r="F100" s="330">
        <v>1.71</v>
      </c>
      <c r="G100" s="330">
        <f>F100*$E100</f>
        <v>129.96</v>
      </c>
      <c r="H100" s="330">
        <v>1.71</v>
      </c>
      <c r="I100" s="330">
        <f>H100*$E100</f>
        <v>129.96</v>
      </c>
      <c r="J100" s="330">
        <v>1.71</v>
      </c>
      <c r="K100" s="330">
        <f>J100*$E100</f>
        <v>129.96</v>
      </c>
      <c r="L100" s="330">
        <v>1.42</v>
      </c>
      <c r="M100" s="330">
        <f>L100*$E100</f>
        <v>107.91999999999999</v>
      </c>
      <c r="N100" s="330">
        <v>1</v>
      </c>
      <c r="O100" s="330">
        <f>N100*$E100</f>
        <v>76</v>
      </c>
      <c r="P100" s="330">
        <v>1</v>
      </c>
      <c r="Q100" s="330">
        <f>P100*$E100</f>
        <v>76</v>
      </c>
      <c r="R100" s="330">
        <v>2.13</v>
      </c>
      <c r="S100" s="330">
        <f>R100*$E100</f>
        <v>161.88</v>
      </c>
      <c r="T100" s="330">
        <v>2.45</v>
      </c>
      <c r="U100" s="330">
        <f>T100*$E100</f>
        <v>186.20000000000002</v>
      </c>
      <c r="V100" s="330">
        <v>5.96</v>
      </c>
      <c r="W100" s="330">
        <f>V100*$E100</f>
        <v>452.96</v>
      </c>
      <c r="X100" s="330">
        <v>2.13</v>
      </c>
      <c r="Y100" s="330">
        <f>X100*$E100</f>
        <v>161.88</v>
      </c>
      <c r="Z100" s="330">
        <v>1.42</v>
      </c>
      <c r="AA100" s="330">
        <f>Z100*$E100</f>
        <v>107.91999999999999</v>
      </c>
      <c r="AB100" s="330">
        <v>1</v>
      </c>
      <c r="AC100" s="330">
        <f>AB100*$E100</f>
        <v>76</v>
      </c>
      <c r="AD100" s="330">
        <v>1</v>
      </c>
      <c r="AE100" s="330">
        <f>AD100*$E100</f>
        <v>76</v>
      </c>
      <c r="AF100" s="330">
        <v>2.13</v>
      </c>
      <c r="AG100" s="330">
        <f>AF100*$E100</f>
        <v>161.88</v>
      </c>
      <c r="AH100" s="330">
        <v>1.71</v>
      </c>
      <c r="AI100" s="330">
        <f>AH100*$E100</f>
        <v>129.96</v>
      </c>
      <c r="AJ100" s="330">
        <v>1</v>
      </c>
      <c r="AK100" s="330">
        <f>AJ100*$E100</f>
        <v>76</v>
      </c>
      <c r="AL100" s="330">
        <v>1</v>
      </c>
      <c r="AM100" s="330">
        <f>AL100*$E100</f>
        <v>76</v>
      </c>
      <c r="AN100" s="330">
        <v>3.25</v>
      </c>
      <c r="AO100" s="330">
        <f>AN100*$E100</f>
        <v>247</v>
      </c>
      <c r="AP100" s="330">
        <v>1.4058</v>
      </c>
      <c r="AQ100" s="330">
        <f>AP100*$E100</f>
        <v>106.8408</v>
      </c>
      <c r="AR100" s="330">
        <v>1.14</v>
      </c>
      <c r="AS100" s="330">
        <f>AR100*$E100</f>
        <v>86.63999999999999</v>
      </c>
      <c r="AT100" s="330">
        <v>0.25</v>
      </c>
      <c r="AU100" s="330">
        <f>AT100*$E100</f>
        <v>19</v>
      </c>
      <c r="AV100" s="330">
        <v>0.25</v>
      </c>
      <c r="AW100" s="330">
        <f>AV100*$E100</f>
        <v>19</v>
      </c>
      <c r="AX100" s="330">
        <v>0</v>
      </c>
      <c r="AY100" s="330">
        <f>AX100*$E100</f>
        <v>0</v>
      </c>
      <c r="AZ100" s="330">
        <v>0</v>
      </c>
      <c r="BA100" s="330">
        <f>AZ100*$E100</f>
        <v>0</v>
      </c>
      <c r="BB100" s="330">
        <v>0</v>
      </c>
      <c r="BC100" s="330">
        <f>BB100*$E100</f>
        <v>0</v>
      </c>
      <c r="BD100" s="332">
        <v>0</v>
      </c>
      <c r="BE100" s="330">
        <f>BD100*$E100</f>
        <v>0</v>
      </c>
    </row>
    <row r="101" spans="2:57" s="319" customFormat="1" ht="14.25" customHeight="1" outlineLevel="1">
      <c r="B101" s="339"/>
      <c r="C101" s="340" t="s">
        <v>609</v>
      </c>
      <c r="D101" s="341" t="s">
        <v>259</v>
      </c>
      <c r="E101" s="341"/>
      <c r="F101" s="341"/>
      <c r="G101" s="341">
        <f>SUM(G89:G100)</f>
        <v>1106.449559048084</v>
      </c>
      <c r="H101" s="341"/>
      <c r="I101" s="341">
        <f>SUM(I89:I100)</f>
        <v>1221.418896179444</v>
      </c>
      <c r="J101" s="341"/>
      <c r="K101" s="341">
        <f>SUM(K89:K100)</f>
        <v>1336.3882333108043</v>
      </c>
      <c r="L101" s="341"/>
      <c r="M101" s="341">
        <f>SUM(M89:M100)</f>
        <v>1199.378896179444</v>
      </c>
      <c r="N101" s="341"/>
      <c r="O101" s="341">
        <f>SUM(O89:O100)</f>
        <v>830.6116402309058</v>
      </c>
      <c r="P101" s="341"/>
      <c r="Q101" s="341">
        <f>SUM(Q89:Q100)</f>
        <v>737.3084423965718</v>
      </c>
      <c r="R101" s="341"/>
      <c r="S101" s="341">
        <f>SUM(S89:S100)</f>
        <v>1590.1861521279825</v>
      </c>
      <c r="T101" s="341"/>
      <c r="U101" s="341">
        <f>SUM(U89:U100)</f>
        <v>1272.5275570748342</v>
      </c>
      <c r="V101" s="341"/>
      <c r="W101" s="341">
        <f>SUM(W89:W100)</f>
        <v>2614.7238265872593</v>
      </c>
      <c r="X101" s="341"/>
      <c r="Y101" s="341">
        <f>SUM(Y89:Y100)</f>
        <v>1871.8922679559669</v>
      </c>
      <c r="Z101" s="341"/>
      <c r="AA101" s="341">
        <f>SUM(AA89:AA100)</f>
        <v>805.0469716652257</v>
      </c>
      <c r="AB101" s="341"/>
      <c r="AC101" s="341">
        <f>SUM(AC89:AC100)</f>
        <v>898.419165367937</v>
      </c>
      <c r="AD101" s="341"/>
      <c r="AE101" s="341">
        <f>SUM(AE89:AE100)</f>
        <v>728.0601581795429</v>
      </c>
      <c r="AF101" s="341"/>
      <c r="AG101" s="341">
        <f>SUM(AG89:AG100)</f>
        <v>1849.3588612131257</v>
      </c>
      <c r="AH101" s="341"/>
      <c r="AI101" s="341">
        <f>SUM(AI89:AI100)</f>
        <v>1503.1250120074287</v>
      </c>
      <c r="AJ101" s="341"/>
      <c r="AK101" s="341">
        <f>SUM(AK89:AK100)</f>
        <v>715.6423030995456</v>
      </c>
      <c r="AL101" s="341"/>
      <c r="AM101" s="341">
        <f>SUM(AM89:AM100)</f>
        <v>909.6712768184551</v>
      </c>
      <c r="AN101" s="341"/>
      <c r="AO101" s="341">
        <f>SUM(AO89:AO100)</f>
        <v>3280.7605085292057</v>
      </c>
      <c r="AP101" s="341"/>
      <c r="AQ101" s="341">
        <f>SUM(AQ89:AQ100)</f>
        <v>1530.3501996288217</v>
      </c>
      <c r="AR101" s="341"/>
      <c r="AS101" s="341">
        <f>SUM(AS89:AS100)</f>
        <v>1026.502304927173</v>
      </c>
      <c r="AT101" s="341"/>
      <c r="AU101" s="341">
        <f>SUM(AU89:AU100)</f>
        <v>191.2385694536433</v>
      </c>
      <c r="AV101" s="341"/>
      <c r="AW101" s="341">
        <f>SUM(AW89:AW100)</f>
        <v>176.15692460284845</v>
      </c>
      <c r="AX101" s="341"/>
      <c r="AY101" s="341">
        <f>SUM(AY89:AY100)</f>
        <v>0</v>
      </c>
      <c r="AZ101" s="341"/>
      <c r="BA101" s="341">
        <f>SUM(BA89:BA100)</f>
        <v>140.8530579139922</v>
      </c>
      <c r="BB101" s="341"/>
      <c r="BC101" s="341">
        <f>SUM(BC89:BC100)</f>
        <v>73.78853525453637</v>
      </c>
      <c r="BD101" s="341"/>
      <c r="BE101" s="341">
        <f>SUM(BE89:BE100)</f>
        <v>161.57535041094872</v>
      </c>
    </row>
    <row r="102" spans="2:57" s="319" customFormat="1" ht="14.25" customHeight="1" outlineLevel="1">
      <c r="B102" s="381"/>
      <c r="C102" s="396"/>
      <c r="D102" s="383"/>
      <c r="E102" s="384"/>
      <c r="F102" s="381"/>
      <c r="G102" s="381"/>
      <c r="H102" s="381"/>
      <c r="I102" s="381"/>
      <c r="J102" s="381"/>
      <c r="K102" s="381"/>
      <c r="L102" s="381"/>
      <c r="M102" s="381"/>
      <c r="N102" s="381"/>
      <c r="O102" s="381"/>
      <c r="P102" s="381"/>
      <c r="Q102" s="381"/>
      <c r="R102" s="381"/>
      <c r="S102" s="381"/>
      <c r="T102" s="381"/>
      <c r="U102" s="381"/>
      <c r="V102" s="381"/>
      <c r="W102" s="381"/>
      <c r="X102" s="381"/>
      <c r="Y102" s="381"/>
      <c r="Z102" s="381"/>
      <c r="AA102" s="381"/>
      <c r="AB102" s="381"/>
      <c r="AC102" s="381"/>
      <c r="AD102" s="381"/>
      <c r="AE102" s="381"/>
      <c r="AF102" s="381"/>
      <c r="AG102" s="381"/>
      <c r="AH102" s="381"/>
      <c r="AI102" s="381"/>
      <c r="AJ102" s="381"/>
      <c r="AK102" s="381"/>
      <c r="AL102" s="381"/>
      <c r="AM102" s="381"/>
      <c r="AN102" s="381"/>
      <c r="AO102" s="381"/>
      <c r="AP102" s="381"/>
      <c r="AQ102" s="381"/>
      <c r="AR102" s="381"/>
      <c r="AS102" s="381"/>
      <c r="AT102" s="381"/>
      <c r="AU102" s="381"/>
      <c r="AV102" s="381"/>
      <c r="AW102" s="381"/>
      <c r="AX102" s="381"/>
      <c r="AY102" s="381"/>
      <c r="AZ102" s="381"/>
      <c r="BA102" s="381"/>
      <c r="BB102" s="381"/>
      <c r="BC102" s="381"/>
      <c r="BD102" s="397"/>
      <c r="BE102" s="397"/>
    </row>
    <row r="103" spans="2:57" s="319" customFormat="1" ht="14.25" customHeight="1" outlineLevel="1">
      <c r="B103" s="323" t="s">
        <v>610</v>
      </c>
      <c r="C103" s="324" t="s">
        <v>611</v>
      </c>
      <c r="D103" s="325" t="s">
        <v>597</v>
      </c>
      <c r="E103" s="325"/>
      <c r="F103" s="325" t="s">
        <v>597</v>
      </c>
      <c r="G103" s="325"/>
      <c r="H103" s="325" t="s">
        <v>597</v>
      </c>
      <c r="I103" s="325"/>
      <c r="J103" s="325" t="s">
        <v>597</v>
      </c>
      <c r="K103" s="325"/>
      <c r="L103" s="325" t="s">
        <v>597</v>
      </c>
      <c r="M103" s="325"/>
      <c r="N103" s="325" t="s">
        <v>597</v>
      </c>
      <c r="O103" s="325"/>
      <c r="P103" s="325" t="s">
        <v>597</v>
      </c>
      <c r="Q103" s="325"/>
      <c r="R103" s="325"/>
      <c r="S103" s="325"/>
      <c r="T103" s="325" t="s">
        <v>597</v>
      </c>
      <c r="U103" s="325"/>
      <c r="V103" s="325" t="s">
        <v>597</v>
      </c>
      <c r="W103" s="325"/>
      <c r="X103" s="325"/>
      <c r="Y103" s="325"/>
      <c r="Z103" s="325" t="s">
        <v>597</v>
      </c>
      <c r="AA103" s="325"/>
      <c r="AB103" s="325" t="s">
        <v>597</v>
      </c>
      <c r="AC103" s="325"/>
      <c r="AD103" s="325" t="s">
        <v>597</v>
      </c>
      <c r="AE103" s="325"/>
      <c r="AF103" s="325" t="s">
        <v>597</v>
      </c>
      <c r="AG103" s="325"/>
      <c r="AH103" s="325" t="s">
        <v>597</v>
      </c>
      <c r="AI103" s="325"/>
      <c r="AJ103" s="325" t="s">
        <v>597</v>
      </c>
      <c r="AK103" s="325"/>
      <c r="AL103" s="325" t="s">
        <v>597</v>
      </c>
      <c r="AM103" s="325"/>
      <c r="AN103" s="325" t="s">
        <v>597</v>
      </c>
      <c r="AO103" s="325"/>
      <c r="AP103" s="325"/>
      <c r="AQ103" s="325"/>
      <c r="AR103" s="325"/>
      <c r="AS103" s="325"/>
      <c r="AT103" s="325"/>
      <c r="AU103" s="325"/>
      <c r="AV103" s="325"/>
      <c r="AW103" s="325"/>
      <c r="AX103" s="325"/>
      <c r="AY103" s="325"/>
      <c r="AZ103" s="325"/>
      <c r="BA103" s="325"/>
      <c r="BB103" s="325"/>
      <c r="BC103" s="325"/>
      <c r="BD103" s="325"/>
      <c r="BE103" s="325"/>
    </row>
    <row r="104" spans="2:57" s="319" customFormat="1" ht="15" customHeight="1" outlineLevel="2">
      <c r="B104" s="366" t="s">
        <v>257</v>
      </c>
      <c r="C104" s="367" t="s">
        <v>446</v>
      </c>
      <c r="D104" s="328" t="s">
        <v>555</v>
      </c>
      <c r="E104" s="329">
        <f>'Average Rates'!E47</f>
        <v>8.3151402759</v>
      </c>
      <c r="F104" s="330">
        <v>7</v>
      </c>
      <c r="G104" s="330">
        <f aca="true" t="shared" si="101" ref="G104:I109">F104*$E104</f>
        <v>58.205981931299995</v>
      </c>
      <c r="H104" s="330">
        <v>7</v>
      </c>
      <c r="I104" s="330">
        <f t="shared" si="101"/>
        <v>58.205981931299995</v>
      </c>
      <c r="J104" s="330">
        <v>7</v>
      </c>
      <c r="K104" s="330">
        <f aca="true" t="shared" si="102" ref="K104:K109">J104*$E104</f>
        <v>58.205981931299995</v>
      </c>
      <c r="L104" s="330">
        <v>7</v>
      </c>
      <c r="M104" s="330">
        <f aca="true" t="shared" si="103" ref="M104:M109">L104*$E104</f>
        <v>58.205981931299995</v>
      </c>
      <c r="N104" s="330">
        <v>4</v>
      </c>
      <c r="O104" s="330">
        <f aca="true" t="shared" si="104" ref="O104:O109">N104*$E104</f>
        <v>33.2605611036</v>
      </c>
      <c r="P104" s="330">
        <v>4</v>
      </c>
      <c r="Q104" s="330">
        <f aca="true" t="shared" si="105" ref="Q104:Q109">P104*$E104</f>
        <v>33.2605611036</v>
      </c>
      <c r="R104" s="330">
        <v>10</v>
      </c>
      <c r="S104" s="330">
        <f aca="true" t="shared" si="106" ref="S104:S109">R104*$E104</f>
        <v>83.15140275899999</v>
      </c>
      <c r="T104" s="330">
        <v>7</v>
      </c>
      <c r="U104" s="330">
        <f aca="true" t="shared" si="107" ref="U104:U109">T104*$E104</f>
        <v>58.205981931299995</v>
      </c>
      <c r="V104" s="330">
        <v>16</v>
      </c>
      <c r="W104" s="330">
        <f aca="true" t="shared" si="108" ref="W104:W109">V104*$E104</f>
        <v>133.0422444144</v>
      </c>
      <c r="X104" s="330">
        <v>10</v>
      </c>
      <c r="Y104" s="330">
        <f aca="true" t="shared" si="109" ref="Y104:Y109">X104*$E104</f>
        <v>83.15140275899999</v>
      </c>
      <c r="Z104" s="330">
        <v>4</v>
      </c>
      <c r="AA104" s="330">
        <f aca="true" t="shared" si="110" ref="AA104:AA109">Z104*$E104</f>
        <v>33.2605611036</v>
      </c>
      <c r="AB104" s="330">
        <v>4</v>
      </c>
      <c r="AC104" s="330">
        <f aca="true" t="shared" si="111" ref="AC104:AC109">AB104*$E104</f>
        <v>33.2605611036</v>
      </c>
      <c r="AD104" s="330">
        <v>4</v>
      </c>
      <c r="AE104" s="330">
        <f aca="true" t="shared" si="112" ref="AE104:AE109">AD104*$E104</f>
        <v>33.2605611036</v>
      </c>
      <c r="AF104" s="330">
        <v>11</v>
      </c>
      <c r="AG104" s="330">
        <f aca="true" t="shared" si="113" ref="AG104:AG109">AF104*$E104</f>
        <v>91.46654303489998</v>
      </c>
      <c r="AH104" s="330">
        <v>7</v>
      </c>
      <c r="AI104" s="330">
        <f aca="true" t="shared" si="114" ref="AI104:AI109">AH104*$E104</f>
        <v>58.205981931299995</v>
      </c>
      <c r="AJ104" s="330">
        <v>4</v>
      </c>
      <c r="AK104" s="330">
        <f aca="true" t="shared" si="115" ref="AK104:AK109">AJ104*$E104</f>
        <v>33.2605611036</v>
      </c>
      <c r="AL104" s="330">
        <v>4</v>
      </c>
      <c r="AM104" s="330">
        <f aca="true" t="shared" si="116" ref="AM104:AM109">AL104*$E104</f>
        <v>33.2605611036</v>
      </c>
      <c r="AN104" s="330">
        <v>20</v>
      </c>
      <c r="AO104" s="330">
        <f aca="true" t="shared" si="117" ref="AO104:AQ109">AN104*$E104</f>
        <v>166.30280551799999</v>
      </c>
      <c r="AP104" s="330">
        <v>11</v>
      </c>
      <c r="AQ104" s="330">
        <f t="shared" si="117"/>
        <v>91.46654303489998</v>
      </c>
      <c r="AR104" s="330">
        <v>6</v>
      </c>
      <c r="AS104" s="330">
        <f aca="true" t="shared" si="118" ref="AS104:AS109">AR104*$E104</f>
        <v>49.890841655399996</v>
      </c>
      <c r="AT104" s="330">
        <v>1.5</v>
      </c>
      <c r="AU104" s="330">
        <f aca="true" t="shared" si="119" ref="AU104:AU109">AT104*$E104</f>
        <v>12.472710413849999</v>
      </c>
      <c r="AV104" s="330">
        <v>1.5</v>
      </c>
      <c r="AW104" s="330">
        <f aca="true" t="shared" si="120" ref="AW104:AW109">AV104*$E104</f>
        <v>12.472710413849999</v>
      </c>
      <c r="AX104" s="330">
        <v>0</v>
      </c>
      <c r="AY104" s="330">
        <f aca="true" t="shared" si="121" ref="AY104:AY109">AX104*$E104</f>
        <v>0</v>
      </c>
      <c r="AZ104" s="330">
        <v>0.5</v>
      </c>
      <c r="BA104" s="330">
        <f aca="true" t="shared" si="122" ref="BA104:BA109">AZ104*$E104</f>
        <v>4.15757013795</v>
      </c>
      <c r="BB104" s="330">
        <v>0</v>
      </c>
      <c r="BC104" s="330">
        <f aca="true" t="shared" si="123" ref="BC104:BC109">BB104*$E104</f>
        <v>0</v>
      </c>
      <c r="BD104" s="332">
        <v>0</v>
      </c>
      <c r="BE104" s="330">
        <f aca="true" t="shared" si="124" ref="BE104:BE109">BD104*$E104</f>
        <v>0</v>
      </c>
    </row>
    <row r="105" spans="2:57" s="319" customFormat="1" ht="15" outlineLevel="2">
      <c r="B105" s="366" t="s">
        <v>260</v>
      </c>
      <c r="C105" s="367" t="s">
        <v>612</v>
      </c>
      <c r="D105" s="328" t="s">
        <v>555</v>
      </c>
      <c r="E105" s="329">
        <f>'Average Rates'!E48</f>
        <v>6.606954493944445</v>
      </c>
      <c r="F105" s="330">
        <v>2</v>
      </c>
      <c r="G105" s="330">
        <f t="shared" si="101"/>
        <v>13.21390898788889</v>
      </c>
      <c r="H105" s="330">
        <v>4</v>
      </c>
      <c r="I105" s="330">
        <f t="shared" si="101"/>
        <v>26.42781797577778</v>
      </c>
      <c r="J105" s="330">
        <v>4</v>
      </c>
      <c r="K105" s="330">
        <f t="shared" si="102"/>
        <v>26.42781797577778</v>
      </c>
      <c r="L105" s="330">
        <v>4</v>
      </c>
      <c r="M105" s="330">
        <f t="shared" si="103"/>
        <v>26.42781797577778</v>
      </c>
      <c r="N105" s="330">
        <v>4</v>
      </c>
      <c r="O105" s="330">
        <f t="shared" si="104"/>
        <v>26.42781797577778</v>
      </c>
      <c r="P105" s="330">
        <v>3</v>
      </c>
      <c r="Q105" s="330">
        <f t="shared" si="105"/>
        <v>19.820863481833335</v>
      </c>
      <c r="R105" s="330">
        <v>4</v>
      </c>
      <c r="S105" s="330">
        <f t="shared" si="106"/>
        <v>26.42781797577778</v>
      </c>
      <c r="T105" s="330">
        <v>4</v>
      </c>
      <c r="U105" s="330">
        <f t="shared" si="107"/>
        <v>26.42781797577778</v>
      </c>
      <c r="V105" s="330">
        <v>7</v>
      </c>
      <c r="W105" s="330">
        <f t="shared" si="108"/>
        <v>46.24868145761112</v>
      </c>
      <c r="X105" s="330">
        <v>4</v>
      </c>
      <c r="Y105" s="330">
        <f t="shared" si="109"/>
        <v>26.42781797577778</v>
      </c>
      <c r="Z105" s="330">
        <v>3</v>
      </c>
      <c r="AA105" s="330">
        <f t="shared" si="110"/>
        <v>19.820863481833335</v>
      </c>
      <c r="AB105" s="330">
        <v>4</v>
      </c>
      <c r="AC105" s="330">
        <f t="shared" si="111"/>
        <v>26.42781797577778</v>
      </c>
      <c r="AD105" s="330">
        <v>3</v>
      </c>
      <c r="AE105" s="330">
        <f t="shared" si="112"/>
        <v>19.820863481833335</v>
      </c>
      <c r="AF105" s="330">
        <v>7</v>
      </c>
      <c r="AG105" s="330">
        <f t="shared" si="113"/>
        <v>46.24868145761112</v>
      </c>
      <c r="AH105" s="330">
        <v>7</v>
      </c>
      <c r="AI105" s="330">
        <f t="shared" si="114"/>
        <v>46.24868145761112</v>
      </c>
      <c r="AJ105" s="330">
        <v>2</v>
      </c>
      <c r="AK105" s="330">
        <f t="shared" si="115"/>
        <v>13.21390898788889</v>
      </c>
      <c r="AL105" s="330">
        <v>4</v>
      </c>
      <c r="AM105" s="330">
        <f t="shared" si="116"/>
        <v>26.42781797577778</v>
      </c>
      <c r="AN105" s="330">
        <v>9</v>
      </c>
      <c r="AO105" s="330">
        <f t="shared" si="117"/>
        <v>59.462590445500005</v>
      </c>
      <c r="AP105" s="330">
        <v>1</v>
      </c>
      <c r="AQ105" s="330">
        <f t="shared" si="117"/>
        <v>6.606954493944445</v>
      </c>
      <c r="AR105" s="330">
        <v>2</v>
      </c>
      <c r="AS105" s="330">
        <f t="shared" si="118"/>
        <v>13.21390898788889</v>
      </c>
      <c r="AT105" s="330">
        <v>0</v>
      </c>
      <c r="AU105" s="330">
        <f t="shared" si="119"/>
        <v>0</v>
      </c>
      <c r="AV105" s="330">
        <v>0</v>
      </c>
      <c r="AW105" s="330">
        <f t="shared" si="120"/>
        <v>0</v>
      </c>
      <c r="AX105" s="330">
        <v>0</v>
      </c>
      <c r="AY105" s="330">
        <f t="shared" si="121"/>
        <v>0</v>
      </c>
      <c r="AZ105" s="330">
        <v>1</v>
      </c>
      <c r="BA105" s="330">
        <f t="shared" si="122"/>
        <v>6.606954493944445</v>
      </c>
      <c r="BB105" s="330">
        <v>1</v>
      </c>
      <c r="BC105" s="330">
        <f t="shared" si="123"/>
        <v>6.606954493944445</v>
      </c>
      <c r="BD105" s="332">
        <v>1.5</v>
      </c>
      <c r="BE105" s="330">
        <f t="shared" si="124"/>
        <v>9.910431740916668</v>
      </c>
    </row>
    <row r="106" spans="2:57" s="319" customFormat="1" ht="14.25" customHeight="1" outlineLevel="2">
      <c r="B106" s="366" t="s">
        <v>613</v>
      </c>
      <c r="C106" s="367" t="s">
        <v>296</v>
      </c>
      <c r="D106" s="328" t="s">
        <v>614</v>
      </c>
      <c r="E106" s="329">
        <f>'Average Rates'!E49</f>
        <v>19.641503682818183</v>
      </c>
      <c r="F106" s="330">
        <v>4</v>
      </c>
      <c r="G106" s="330">
        <f t="shared" si="101"/>
        <v>78.56601473127273</v>
      </c>
      <c r="H106" s="330">
        <v>4</v>
      </c>
      <c r="I106" s="330">
        <f t="shared" si="101"/>
        <v>78.56601473127273</v>
      </c>
      <c r="J106" s="330">
        <v>4</v>
      </c>
      <c r="K106" s="330">
        <f t="shared" si="102"/>
        <v>78.56601473127273</v>
      </c>
      <c r="L106" s="330">
        <v>4</v>
      </c>
      <c r="M106" s="330">
        <f t="shared" si="103"/>
        <v>78.56601473127273</v>
      </c>
      <c r="N106" s="330">
        <v>2</v>
      </c>
      <c r="O106" s="330">
        <f t="shared" si="104"/>
        <v>39.283007365636365</v>
      </c>
      <c r="P106" s="330">
        <v>2</v>
      </c>
      <c r="Q106" s="330">
        <f t="shared" si="105"/>
        <v>39.283007365636365</v>
      </c>
      <c r="R106" s="330">
        <v>6</v>
      </c>
      <c r="S106" s="330">
        <f t="shared" si="106"/>
        <v>117.8490220969091</v>
      </c>
      <c r="T106" s="330">
        <v>4</v>
      </c>
      <c r="U106" s="330">
        <f t="shared" si="107"/>
        <v>78.56601473127273</v>
      </c>
      <c r="V106" s="330">
        <v>9</v>
      </c>
      <c r="W106" s="330">
        <f t="shared" si="108"/>
        <v>176.77353314536364</v>
      </c>
      <c r="X106" s="330">
        <v>6</v>
      </c>
      <c r="Y106" s="330">
        <f t="shared" si="109"/>
        <v>117.8490220969091</v>
      </c>
      <c r="Z106" s="330">
        <v>2</v>
      </c>
      <c r="AA106" s="330">
        <f t="shared" si="110"/>
        <v>39.283007365636365</v>
      </c>
      <c r="AB106" s="330">
        <v>2</v>
      </c>
      <c r="AC106" s="330">
        <f t="shared" si="111"/>
        <v>39.283007365636365</v>
      </c>
      <c r="AD106" s="330">
        <v>2</v>
      </c>
      <c r="AE106" s="330">
        <f t="shared" si="112"/>
        <v>39.283007365636365</v>
      </c>
      <c r="AF106" s="330">
        <v>6</v>
      </c>
      <c r="AG106" s="330">
        <f t="shared" si="113"/>
        <v>117.8490220969091</v>
      </c>
      <c r="AH106" s="330">
        <v>4</v>
      </c>
      <c r="AI106" s="330">
        <f t="shared" si="114"/>
        <v>78.56601473127273</v>
      </c>
      <c r="AJ106" s="330">
        <v>2</v>
      </c>
      <c r="AK106" s="330">
        <f t="shared" si="115"/>
        <v>39.283007365636365</v>
      </c>
      <c r="AL106" s="330">
        <v>2</v>
      </c>
      <c r="AM106" s="330">
        <f t="shared" si="116"/>
        <v>39.283007365636365</v>
      </c>
      <c r="AN106" s="330">
        <v>12</v>
      </c>
      <c r="AO106" s="330">
        <f t="shared" si="117"/>
        <v>235.6980441938182</v>
      </c>
      <c r="AP106" s="330">
        <v>7</v>
      </c>
      <c r="AQ106" s="330">
        <f t="shared" si="117"/>
        <v>137.49052577972728</v>
      </c>
      <c r="AR106" s="330">
        <v>4</v>
      </c>
      <c r="AS106" s="330">
        <f t="shared" si="118"/>
        <v>78.56601473127273</v>
      </c>
      <c r="AT106" s="330">
        <v>1</v>
      </c>
      <c r="AU106" s="330">
        <f t="shared" si="119"/>
        <v>19.641503682818183</v>
      </c>
      <c r="AV106" s="330">
        <v>1</v>
      </c>
      <c r="AW106" s="330">
        <f t="shared" si="120"/>
        <v>19.641503682818183</v>
      </c>
      <c r="AX106" s="330">
        <v>0</v>
      </c>
      <c r="AY106" s="330">
        <f t="shared" si="121"/>
        <v>0</v>
      </c>
      <c r="AZ106" s="330">
        <v>0</v>
      </c>
      <c r="BA106" s="330">
        <f t="shared" si="122"/>
        <v>0</v>
      </c>
      <c r="BB106" s="330">
        <v>0</v>
      </c>
      <c r="BC106" s="330">
        <f t="shared" si="123"/>
        <v>0</v>
      </c>
      <c r="BD106" s="332">
        <v>0</v>
      </c>
      <c r="BE106" s="330">
        <f t="shared" si="124"/>
        <v>0</v>
      </c>
    </row>
    <row r="107" spans="2:57" s="319" customFormat="1" ht="14.25" customHeight="1" outlineLevel="2">
      <c r="B107" s="366" t="s">
        <v>264</v>
      </c>
      <c r="C107" s="367" t="s">
        <v>298</v>
      </c>
      <c r="D107" s="328" t="s">
        <v>573</v>
      </c>
      <c r="E107" s="329">
        <f>'Average Rates'!E51</f>
        <v>12.293602401545455</v>
      </c>
      <c r="F107" s="330">
        <v>0</v>
      </c>
      <c r="G107" s="330">
        <f t="shared" si="101"/>
        <v>0</v>
      </c>
      <c r="H107" s="330">
        <v>2</v>
      </c>
      <c r="I107" s="330">
        <f t="shared" si="101"/>
        <v>24.58720480309091</v>
      </c>
      <c r="J107" s="330">
        <v>4</v>
      </c>
      <c r="K107" s="330">
        <f t="shared" si="102"/>
        <v>49.17440960618182</v>
      </c>
      <c r="L107" s="330">
        <v>2</v>
      </c>
      <c r="M107" s="330">
        <f t="shared" si="103"/>
        <v>24.58720480309091</v>
      </c>
      <c r="N107" s="330">
        <v>2</v>
      </c>
      <c r="O107" s="330">
        <f t="shared" si="104"/>
        <v>24.58720480309091</v>
      </c>
      <c r="P107" s="330">
        <v>2</v>
      </c>
      <c r="Q107" s="330">
        <f t="shared" si="105"/>
        <v>24.58720480309091</v>
      </c>
      <c r="R107" s="330">
        <v>2</v>
      </c>
      <c r="S107" s="330">
        <f t="shared" si="106"/>
        <v>24.58720480309091</v>
      </c>
      <c r="T107" s="330">
        <v>3</v>
      </c>
      <c r="U107" s="330">
        <f t="shared" si="107"/>
        <v>36.88080720463636</v>
      </c>
      <c r="V107" s="330">
        <v>5</v>
      </c>
      <c r="W107" s="330">
        <f t="shared" si="108"/>
        <v>61.468012007727275</v>
      </c>
      <c r="X107" s="330">
        <v>4</v>
      </c>
      <c r="Y107" s="330">
        <f t="shared" si="109"/>
        <v>49.17440960618182</v>
      </c>
      <c r="Z107" s="330">
        <v>1</v>
      </c>
      <c r="AA107" s="330">
        <f t="shared" si="110"/>
        <v>12.293602401545455</v>
      </c>
      <c r="AB107" s="330">
        <v>1</v>
      </c>
      <c r="AC107" s="330">
        <f t="shared" si="111"/>
        <v>12.293602401545455</v>
      </c>
      <c r="AD107" s="330">
        <v>2</v>
      </c>
      <c r="AE107" s="330">
        <f t="shared" si="112"/>
        <v>24.58720480309091</v>
      </c>
      <c r="AF107" s="330">
        <v>4</v>
      </c>
      <c r="AG107" s="330">
        <f t="shared" si="113"/>
        <v>49.17440960618182</v>
      </c>
      <c r="AH107" s="330">
        <v>3</v>
      </c>
      <c r="AI107" s="330">
        <f t="shared" si="114"/>
        <v>36.88080720463636</v>
      </c>
      <c r="AJ107" s="330">
        <v>0</v>
      </c>
      <c r="AK107" s="330">
        <f t="shared" si="115"/>
        <v>0</v>
      </c>
      <c r="AL107" s="330">
        <v>3</v>
      </c>
      <c r="AM107" s="330">
        <f t="shared" si="116"/>
        <v>36.88080720463636</v>
      </c>
      <c r="AN107" s="330">
        <v>6</v>
      </c>
      <c r="AO107" s="330">
        <f t="shared" si="117"/>
        <v>73.76161440927272</v>
      </c>
      <c r="AP107" s="330">
        <v>3</v>
      </c>
      <c r="AQ107" s="330">
        <f t="shared" si="117"/>
        <v>36.88080720463636</v>
      </c>
      <c r="AR107" s="330">
        <v>3</v>
      </c>
      <c r="AS107" s="330">
        <f t="shared" si="118"/>
        <v>36.88080720463636</v>
      </c>
      <c r="AT107" s="330">
        <v>1</v>
      </c>
      <c r="AU107" s="330">
        <f t="shared" si="119"/>
        <v>12.293602401545455</v>
      </c>
      <c r="AV107" s="330">
        <v>0</v>
      </c>
      <c r="AW107" s="330">
        <f t="shared" si="120"/>
        <v>0</v>
      </c>
      <c r="AX107" s="330">
        <v>0</v>
      </c>
      <c r="AY107" s="330">
        <f t="shared" si="121"/>
        <v>0</v>
      </c>
      <c r="AZ107" s="330">
        <v>0</v>
      </c>
      <c r="BA107" s="330">
        <f t="shared" si="122"/>
        <v>0</v>
      </c>
      <c r="BB107" s="330">
        <v>1</v>
      </c>
      <c r="BC107" s="330">
        <f t="shared" si="123"/>
        <v>12.293602401545455</v>
      </c>
      <c r="BD107" s="332">
        <v>1</v>
      </c>
      <c r="BE107" s="330">
        <f t="shared" si="124"/>
        <v>12.293602401545455</v>
      </c>
    </row>
    <row r="108" spans="2:57" s="319" customFormat="1" ht="25.5" outlineLevel="2">
      <c r="B108" s="366" t="s">
        <v>270</v>
      </c>
      <c r="C108" s="367" t="s">
        <v>615</v>
      </c>
      <c r="D108" s="328" t="s">
        <v>555</v>
      </c>
      <c r="E108" s="329">
        <f>'Average Rates'!E50</f>
        <v>16.18808032395238</v>
      </c>
      <c r="F108" s="330">
        <v>2</v>
      </c>
      <c r="G108" s="330">
        <f t="shared" si="101"/>
        <v>32.37616064790476</v>
      </c>
      <c r="H108" s="330">
        <v>2</v>
      </c>
      <c r="I108" s="330">
        <f t="shared" si="101"/>
        <v>32.37616064790476</v>
      </c>
      <c r="J108" s="330">
        <v>2</v>
      </c>
      <c r="K108" s="330">
        <f t="shared" si="102"/>
        <v>32.37616064790476</v>
      </c>
      <c r="L108" s="330">
        <v>2</v>
      </c>
      <c r="M108" s="330">
        <f t="shared" si="103"/>
        <v>32.37616064790476</v>
      </c>
      <c r="N108" s="330">
        <v>2</v>
      </c>
      <c r="O108" s="330">
        <f t="shared" si="104"/>
        <v>32.37616064790476</v>
      </c>
      <c r="P108" s="330">
        <v>2</v>
      </c>
      <c r="Q108" s="330">
        <f t="shared" si="105"/>
        <v>32.37616064790476</v>
      </c>
      <c r="R108" s="330">
        <v>2</v>
      </c>
      <c r="S108" s="330">
        <f t="shared" si="106"/>
        <v>32.37616064790476</v>
      </c>
      <c r="T108" s="330">
        <v>1</v>
      </c>
      <c r="U108" s="330">
        <f t="shared" si="107"/>
        <v>16.18808032395238</v>
      </c>
      <c r="V108" s="330">
        <v>2</v>
      </c>
      <c r="W108" s="330">
        <f t="shared" si="108"/>
        <v>32.37616064790476</v>
      </c>
      <c r="X108" s="330">
        <v>2</v>
      </c>
      <c r="Y108" s="330">
        <f t="shared" si="109"/>
        <v>32.37616064790476</v>
      </c>
      <c r="Z108" s="330">
        <v>2</v>
      </c>
      <c r="AA108" s="330">
        <f t="shared" si="110"/>
        <v>32.37616064790476</v>
      </c>
      <c r="AB108" s="330">
        <v>2</v>
      </c>
      <c r="AC108" s="330">
        <f t="shared" si="111"/>
        <v>32.37616064790476</v>
      </c>
      <c r="AD108" s="330">
        <v>2</v>
      </c>
      <c r="AE108" s="330">
        <f t="shared" si="112"/>
        <v>32.37616064790476</v>
      </c>
      <c r="AF108" s="330">
        <v>2</v>
      </c>
      <c r="AG108" s="330">
        <f t="shared" si="113"/>
        <v>32.37616064790476</v>
      </c>
      <c r="AH108" s="330">
        <v>3</v>
      </c>
      <c r="AI108" s="330">
        <f t="shared" si="114"/>
        <v>48.564240971857146</v>
      </c>
      <c r="AJ108" s="330">
        <v>2</v>
      </c>
      <c r="AK108" s="330">
        <f t="shared" si="115"/>
        <v>32.37616064790476</v>
      </c>
      <c r="AL108" s="330">
        <v>2</v>
      </c>
      <c r="AM108" s="330">
        <f t="shared" si="116"/>
        <v>32.37616064790476</v>
      </c>
      <c r="AN108" s="330">
        <v>2</v>
      </c>
      <c r="AO108" s="330">
        <f t="shared" si="117"/>
        <v>32.37616064790476</v>
      </c>
      <c r="AP108" s="330">
        <v>0</v>
      </c>
      <c r="AQ108" s="330">
        <f t="shared" si="117"/>
        <v>0</v>
      </c>
      <c r="AR108" s="330">
        <v>0</v>
      </c>
      <c r="AS108" s="330">
        <f t="shared" si="118"/>
        <v>0</v>
      </c>
      <c r="AT108" s="330">
        <v>0</v>
      </c>
      <c r="AU108" s="330">
        <f t="shared" si="119"/>
        <v>0</v>
      </c>
      <c r="AV108" s="330">
        <v>0</v>
      </c>
      <c r="AW108" s="330">
        <f t="shared" si="120"/>
        <v>0</v>
      </c>
      <c r="AX108" s="330">
        <v>0</v>
      </c>
      <c r="AY108" s="330">
        <f t="shared" si="121"/>
        <v>0</v>
      </c>
      <c r="AZ108" s="330">
        <v>1</v>
      </c>
      <c r="BA108" s="330">
        <f t="shared" si="122"/>
        <v>16.18808032395238</v>
      </c>
      <c r="BB108" s="330">
        <v>0</v>
      </c>
      <c r="BC108" s="330">
        <f t="shared" si="123"/>
        <v>0</v>
      </c>
      <c r="BD108" s="332">
        <v>0</v>
      </c>
      <c r="BE108" s="330">
        <f t="shared" si="124"/>
        <v>0</v>
      </c>
    </row>
    <row r="109" spans="2:57" s="319" customFormat="1" ht="14.25" customHeight="1" outlineLevel="2">
      <c r="B109" s="366" t="s">
        <v>272</v>
      </c>
      <c r="C109" s="367" t="s">
        <v>616</v>
      </c>
      <c r="D109" s="328" t="s">
        <v>555</v>
      </c>
      <c r="E109" s="329">
        <f>'Average Rates'!E52</f>
        <v>107.15149710863635</v>
      </c>
      <c r="F109" s="330">
        <v>1</v>
      </c>
      <c r="G109" s="330">
        <f t="shared" si="101"/>
        <v>107.15149710863635</v>
      </c>
      <c r="H109" s="330">
        <v>1</v>
      </c>
      <c r="I109" s="330">
        <f t="shared" si="101"/>
        <v>107.15149710863635</v>
      </c>
      <c r="J109" s="330">
        <v>1</v>
      </c>
      <c r="K109" s="330">
        <f t="shared" si="102"/>
        <v>107.15149710863635</v>
      </c>
      <c r="L109" s="330">
        <v>1</v>
      </c>
      <c r="M109" s="330">
        <f t="shared" si="103"/>
        <v>107.15149710863635</v>
      </c>
      <c r="N109" s="330">
        <v>1</v>
      </c>
      <c r="O109" s="330">
        <f t="shared" si="104"/>
        <v>107.15149710863635</v>
      </c>
      <c r="P109" s="330">
        <v>1</v>
      </c>
      <c r="Q109" s="330">
        <f t="shared" si="105"/>
        <v>107.15149710863635</v>
      </c>
      <c r="R109" s="330">
        <v>1</v>
      </c>
      <c r="S109" s="330">
        <f t="shared" si="106"/>
        <v>107.15149710863635</v>
      </c>
      <c r="T109" s="330">
        <v>1</v>
      </c>
      <c r="U109" s="330">
        <f t="shared" si="107"/>
        <v>107.15149710863635</v>
      </c>
      <c r="V109" s="330">
        <v>1</v>
      </c>
      <c r="W109" s="330">
        <f t="shared" si="108"/>
        <v>107.15149710863635</v>
      </c>
      <c r="X109" s="330">
        <v>1</v>
      </c>
      <c r="Y109" s="330">
        <f t="shared" si="109"/>
        <v>107.15149710863635</v>
      </c>
      <c r="Z109" s="330">
        <v>1</v>
      </c>
      <c r="AA109" s="330">
        <f t="shared" si="110"/>
        <v>107.15149710863635</v>
      </c>
      <c r="AB109" s="330">
        <v>1</v>
      </c>
      <c r="AC109" s="330">
        <f t="shared" si="111"/>
        <v>107.15149710863635</v>
      </c>
      <c r="AD109" s="330">
        <v>1</v>
      </c>
      <c r="AE109" s="330">
        <f t="shared" si="112"/>
        <v>107.15149710863635</v>
      </c>
      <c r="AF109" s="330">
        <v>1</v>
      </c>
      <c r="AG109" s="330">
        <f t="shared" si="113"/>
        <v>107.15149710863635</v>
      </c>
      <c r="AH109" s="330">
        <v>1</v>
      </c>
      <c r="AI109" s="330">
        <f t="shared" si="114"/>
        <v>107.15149710863635</v>
      </c>
      <c r="AJ109" s="330">
        <v>1</v>
      </c>
      <c r="AK109" s="330">
        <f t="shared" si="115"/>
        <v>107.15149710863635</v>
      </c>
      <c r="AL109" s="330">
        <v>1</v>
      </c>
      <c r="AM109" s="330">
        <f t="shared" si="116"/>
        <v>107.15149710863635</v>
      </c>
      <c r="AN109" s="330">
        <v>1</v>
      </c>
      <c r="AO109" s="330">
        <f t="shared" si="117"/>
        <v>107.15149710863635</v>
      </c>
      <c r="AP109" s="330">
        <v>1</v>
      </c>
      <c r="AQ109" s="330">
        <f t="shared" si="117"/>
        <v>107.15149710863635</v>
      </c>
      <c r="AR109" s="330">
        <v>1</v>
      </c>
      <c r="AS109" s="330">
        <f t="shared" si="118"/>
        <v>107.15149710863635</v>
      </c>
      <c r="AT109" s="330">
        <v>0</v>
      </c>
      <c r="AU109" s="330">
        <f t="shared" si="119"/>
        <v>0</v>
      </c>
      <c r="AV109" s="330">
        <v>0</v>
      </c>
      <c r="AW109" s="330">
        <f t="shared" si="120"/>
        <v>0</v>
      </c>
      <c r="AX109" s="330">
        <v>0</v>
      </c>
      <c r="AY109" s="330">
        <f t="shared" si="121"/>
        <v>0</v>
      </c>
      <c r="AZ109" s="330">
        <v>0</v>
      </c>
      <c r="BA109" s="330">
        <f t="shared" si="122"/>
        <v>0</v>
      </c>
      <c r="BB109" s="330">
        <v>0</v>
      </c>
      <c r="BC109" s="330">
        <f t="shared" si="123"/>
        <v>0</v>
      </c>
      <c r="BD109" s="332">
        <v>0</v>
      </c>
      <c r="BE109" s="330">
        <f t="shared" si="124"/>
        <v>0</v>
      </c>
    </row>
    <row r="110" spans="2:57" s="319" customFormat="1" ht="14.25" customHeight="1" outlineLevel="1">
      <c r="B110" s="339"/>
      <c r="C110" s="340" t="s">
        <v>617</v>
      </c>
      <c r="D110" s="341" t="s">
        <v>259</v>
      </c>
      <c r="E110" s="341"/>
      <c r="F110" s="341"/>
      <c r="G110" s="341">
        <f>SUM(G104:G109)</f>
        <v>289.5135634070027</v>
      </c>
      <c r="H110" s="341"/>
      <c r="I110" s="341">
        <f>SUM(I104:I109)</f>
        <v>327.3146771979825</v>
      </c>
      <c r="J110" s="341"/>
      <c r="K110" s="341">
        <f>SUM(K104:K109)</f>
        <v>351.90188200107343</v>
      </c>
      <c r="L110" s="341"/>
      <c r="M110" s="341">
        <f>SUM(M104:M109)</f>
        <v>327.3146771979825</v>
      </c>
      <c r="N110" s="341"/>
      <c r="O110" s="341">
        <f>SUM(O104:O109)</f>
        <v>263.08624900464616</v>
      </c>
      <c r="P110" s="341"/>
      <c r="Q110" s="341">
        <f>SUM(Q104:Q109)</f>
        <v>256.4792945107017</v>
      </c>
      <c r="R110" s="341"/>
      <c r="S110" s="341">
        <f>SUM(S104:S109)</f>
        <v>391.54310539131893</v>
      </c>
      <c r="T110" s="341"/>
      <c r="U110" s="341">
        <f>SUM(U104:U109)</f>
        <v>323.4201992755756</v>
      </c>
      <c r="V110" s="341"/>
      <c r="W110" s="341">
        <f>SUM(W104:W109)</f>
        <v>557.0601287816431</v>
      </c>
      <c r="X110" s="341"/>
      <c r="Y110" s="341">
        <f>SUM(Y104:Y109)</f>
        <v>416.13031019440984</v>
      </c>
      <c r="Z110" s="341"/>
      <c r="AA110" s="341">
        <f>SUM(AA104:AA109)</f>
        <v>244.18569210915626</v>
      </c>
      <c r="AB110" s="341"/>
      <c r="AC110" s="341">
        <f>SUM(AC104:AC109)</f>
        <v>250.7926466031007</v>
      </c>
      <c r="AD110" s="341"/>
      <c r="AE110" s="341">
        <f>SUM(AE104:AE109)</f>
        <v>256.4792945107017</v>
      </c>
      <c r="AF110" s="341"/>
      <c r="AG110" s="341">
        <f>SUM(AG104:AG109)</f>
        <v>444.26631395214315</v>
      </c>
      <c r="AH110" s="341"/>
      <c r="AI110" s="341">
        <f>SUM(AI104:AI109)</f>
        <v>375.6172234053137</v>
      </c>
      <c r="AJ110" s="341"/>
      <c r="AK110" s="341">
        <f>SUM(AK104:AK109)</f>
        <v>225.28513521366636</v>
      </c>
      <c r="AL110" s="341"/>
      <c r="AM110" s="341">
        <f>SUM(AM104:AM109)</f>
        <v>275.3798514061916</v>
      </c>
      <c r="AN110" s="341"/>
      <c r="AO110" s="341">
        <f>SUM(AO104:AO109)</f>
        <v>674.752712323132</v>
      </c>
      <c r="AP110" s="341"/>
      <c r="AQ110" s="341">
        <f>SUM(AQ104:AQ109)</f>
        <v>379.5963276218444</v>
      </c>
      <c r="AR110" s="341"/>
      <c r="AS110" s="341">
        <f>SUM(AS104:AS109)</f>
        <v>285.70306968783433</v>
      </c>
      <c r="AT110" s="341"/>
      <c r="AU110" s="341">
        <f>SUM(AU104:AU109)</f>
        <v>44.407816498213634</v>
      </c>
      <c r="AV110" s="341"/>
      <c r="AW110" s="341">
        <f>SUM(AW104:AW109)</f>
        <v>32.11421409666818</v>
      </c>
      <c r="AX110" s="341"/>
      <c r="AY110" s="341">
        <f>SUM(AY104:AY109)</f>
        <v>0</v>
      </c>
      <c r="AZ110" s="341"/>
      <c r="BA110" s="341">
        <f>SUM(BA104:BA109)</f>
        <v>26.952604955846827</v>
      </c>
      <c r="BB110" s="341"/>
      <c r="BC110" s="341">
        <f>SUM(BC104:BC109)</f>
        <v>18.9005568954899</v>
      </c>
      <c r="BD110" s="341"/>
      <c r="BE110" s="341">
        <f>SUM(BE104:BE109)</f>
        <v>22.20403414246212</v>
      </c>
    </row>
    <row r="111" spans="2:57" s="319" customFormat="1" ht="14.25" customHeight="1" outlineLevel="1">
      <c r="B111" s="381"/>
      <c r="C111" s="396"/>
      <c r="D111" s="383"/>
      <c r="E111" s="384"/>
      <c r="F111" s="381"/>
      <c r="G111" s="381"/>
      <c r="H111" s="381"/>
      <c r="I111" s="381"/>
      <c r="J111" s="381"/>
      <c r="K111" s="381"/>
      <c r="L111" s="381"/>
      <c r="M111" s="381"/>
      <c r="N111" s="381"/>
      <c r="O111" s="381"/>
      <c r="P111" s="381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  <c r="AB111" s="381"/>
      <c r="AC111" s="381"/>
      <c r="AD111" s="381"/>
      <c r="AE111" s="381"/>
      <c r="AF111" s="381"/>
      <c r="AG111" s="381"/>
      <c r="AH111" s="381"/>
      <c r="AI111" s="381"/>
      <c r="AJ111" s="381"/>
      <c r="AK111" s="381"/>
      <c r="AL111" s="381"/>
      <c r="AM111" s="381"/>
      <c r="AN111" s="381"/>
      <c r="AO111" s="381"/>
      <c r="AP111" s="381"/>
      <c r="AQ111" s="381"/>
      <c r="AR111" s="381"/>
      <c r="AS111" s="381"/>
      <c r="AT111" s="381"/>
      <c r="AU111" s="381"/>
      <c r="AV111" s="381"/>
      <c r="AW111" s="381"/>
      <c r="AX111" s="381"/>
      <c r="AY111" s="381"/>
      <c r="AZ111" s="381"/>
      <c r="BA111" s="381"/>
      <c r="BB111" s="381"/>
      <c r="BC111" s="381"/>
      <c r="BD111" s="397"/>
      <c r="BE111" s="397"/>
    </row>
    <row r="112" spans="2:57" s="319" customFormat="1" ht="14.25" customHeight="1" outlineLevel="1">
      <c r="B112" s="323" t="s">
        <v>618</v>
      </c>
      <c r="C112" s="324" t="s">
        <v>619</v>
      </c>
      <c r="D112" s="325" t="s">
        <v>597</v>
      </c>
      <c r="E112" s="325"/>
      <c r="F112" s="325" t="s">
        <v>597</v>
      </c>
      <c r="G112" s="325"/>
      <c r="H112" s="325" t="s">
        <v>597</v>
      </c>
      <c r="I112" s="325"/>
      <c r="J112" s="325" t="s">
        <v>597</v>
      </c>
      <c r="K112" s="325"/>
      <c r="L112" s="325" t="s">
        <v>597</v>
      </c>
      <c r="M112" s="325"/>
      <c r="N112" s="325" t="s">
        <v>597</v>
      </c>
      <c r="O112" s="325"/>
      <c r="P112" s="325" t="s">
        <v>597</v>
      </c>
      <c r="Q112" s="325"/>
      <c r="R112" s="325" t="s">
        <v>597</v>
      </c>
      <c r="S112" s="325"/>
      <c r="T112" s="325" t="s">
        <v>597</v>
      </c>
      <c r="U112" s="325"/>
      <c r="V112" s="325" t="s">
        <v>597</v>
      </c>
      <c r="W112" s="325"/>
      <c r="X112" s="325"/>
      <c r="Y112" s="325"/>
      <c r="Z112" s="325" t="s">
        <v>597</v>
      </c>
      <c r="AA112" s="325"/>
      <c r="AB112" s="325" t="s">
        <v>597</v>
      </c>
      <c r="AC112" s="325"/>
      <c r="AD112" s="325" t="s">
        <v>597</v>
      </c>
      <c r="AE112" s="325"/>
      <c r="AF112" s="325" t="s">
        <v>597</v>
      </c>
      <c r="AG112" s="325"/>
      <c r="AH112" s="325" t="s">
        <v>597</v>
      </c>
      <c r="AI112" s="325"/>
      <c r="AJ112" s="325" t="s">
        <v>597</v>
      </c>
      <c r="AK112" s="325"/>
      <c r="AL112" s="325" t="s">
        <v>597</v>
      </c>
      <c r="AM112" s="325"/>
      <c r="AN112" s="325" t="s">
        <v>597</v>
      </c>
      <c r="AO112" s="325"/>
      <c r="AP112" s="325"/>
      <c r="AQ112" s="325"/>
      <c r="AR112" s="325"/>
      <c r="AS112" s="325"/>
      <c r="AT112" s="325"/>
      <c r="AU112" s="325"/>
      <c r="AV112" s="325"/>
      <c r="AW112" s="325"/>
      <c r="AX112" s="325"/>
      <c r="AY112" s="325"/>
      <c r="AZ112" s="325"/>
      <c r="BA112" s="325"/>
      <c r="BB112" s="325"/>
      <c r="BC112" s="325"/>
      <c r="BD112" s="325"/>
      <c r="BE112" s="325"/>
    </row>
    <row r="113" spans="2:57" s="319" customFormat="1" ht="14.25" customHeight="1" outlineLevel="2">
      <c r="B113" s="366" t="s">
        <v>257</v>
      </c>
      <c r="C113" s="367" t="s">
        <v>620</v>
      </c>
      <c r="D113" s="328" t="s">
        <v>621</v>
      </c>
      <c r="E113" s="329">
        <f>'Average Rates'!$E$137</f>
        <v>0.681437148826951</v>
      </c>
      <c r="F113" s="330">
        <v>25</v>
      </c>
      <c r="G113" s="330">
        <f aca="true" t="shared" si="125" ref="G113:I119">F113*$E113</f>
        <v>17.035928720673773</v>
      </c>
      <c r="H113" s="330">
        <v>25</v>
      </c>
      <c r="I113" s="330">
        <f t="shared" si="125"/>
        <v>17.035928720673773</v>
      </c>
      <c r="J113" s="330">
        <v>25</v>
      </c>
      <c r="K113" s="330">
        <f aca="true" t="shared" si="126" ref="K113:K119">J113*$E113</f>
        <v>17.035928720673773</v>
      </c>
      <c r="L113" s="330">
        <v>25</v>
      </c>
      <c r="M113" s="330">
        <f aca="true" t="shared" si="127" ref="M113:M119">L113*$E113</f>
        <v>17.035928720673773</v>
      </c>
      <c r="N113" s="330">
        <v>15</v>
      </c>
      <c r="O113" s="330">
        <f aca="true" t="shared" si="128" ref="O113:O119">N113*$E113</f>
        <v>10.221557232404264</v>
      </c>
      <c r="P113" s="330">
        <v>15</v>
      </c>
      <c r="Q113" s="330">
        <f aca="true" t="shared" si="129" ref="Q113:Q119">P113*$E113</f>
        <v>10.221557232404264</v>
      </c>
      <c r="R113" s="330">
        <v>35</v>
      </c>
      <c r="S113" s="330">
        <f aca="true" t="shared" si="130" ref="S113:S119">R113*$E113</f>
        <v>23.850300208943285</v>
      </c>
      <c r="T113" s="330">
        <v>25</v>
      </c>
      <c r="U113" s="330">
        <f aca="true" t="shared" si="131" ref="U113:U119">T113*$E113</f>
        <v>17.035928720673773</v>
      </c>
      <c r="V113" s="330">
        <v>65</v>
      </c>
      <c r="W113" s="330">
        <f aca="true" t="shared" si="132" ref="W113:W119">V113*$E113</f>
        <v>44.29341467375181</v>
      </c>
      <c r="X113" s="330">
        <v>35</v>
      </c>
      <c r="Y113" s="330">
        <f aca="true" t="shared" si="133" ref="Y113:Y119">X113*$E113</f>
        <v>23.850300208943285</v>
      </c>
      <c r="Z113" s="330">
        <v>15</v>
      </c>
      <c r="AA113" s="330">
        <f aca="true" t="shared" si="134" ref="AA113:AA119">Z113*$E113</f>
        <v>10.221557232404264</v>
      </c>
      <c r="AB113" s="330">
        <v>15</v>
      </c>
      <c r="AC113" s="330">
        <f aca="true" t="shared" si="135" ref="AC113:AC119">AB113*$E113</f>
        <v>10.221557232404264</v>
      </c>
      <c r="AD113" s="330">
        <v>15</v>
      </c>
      <c r="AE113" s="330">
        <f aca="true" t="shared" si="136" ref="AE113:AE119">AD113*$E113</f>
        <v>10.221557232404264</v>
      </c>
      <c r="AF113" s="330">
        <v>40</v>
      </c>
      <c r="AG113" s="330">
        <f aca="true" t="shared" si="137" ref="AG113:AG119">AF113*$E113</f>
        <v>27.25748595307804</v>
      </c>
      <c r="AH113" s="330">
        <v>25</v>
      </c>
      <c r="AI113" s="330">
        <f aca="true" t="shared" si="138" ref="AI113:AI119">AH113*$E113</f>
        <v>17.035928720673773</v>
      </c>
      <c r="AJ113" s="330">
        <v>15</v>
      </c>
      <c r="AK113" s="330">
        <f aca="true" t="shared" si="139" ref="AK113:AK119">AJ113*$E113</f>
        <v>10.221557232404264</v>
      </c>
      <c r="AL113" s="330">
        <v>15</v>
      </c>
      <c r="AM113" s="330">
        <f aca="true" t="shared" si="140" ref="AM113:AM119">AL113*$E113</f>
        <v>10.221557232404264</v>
      </c>
      <c r="AN113" s="330">
        <v>90</v>
      </c>
      <c r="AO113" s="330">
        <f aca="true" t="shared" si="141" ref="AO113:AQ119">AN113*$E113</f>
        <v>61.329343394425585</v>
      </c>
      <c r="AP113" s="330">
        <v>45</v>
      </c>
      <c r="AQ113" s="330">
        <f t="shared" si="141"/>
        <v>30.664671697212793</v>
      </c>
      <c r="AR113" s="330">
        <v>25</v>
      </c>
      <c r="AS113" s="330">
        <f aca="true" t="shared" si="142" ref="AS113:AS119">AR113*$E113</f>
        <v>17.035928720673773</v>
      </c>
      <c r="AT113" s="330">
        <v>7.5</v>
      </c>
      <c r="AU113" s="330">
        <f aca="true" t="shared" si="143" ref="AU113:AU119">AT113*$E113</f>
        <v>5.110778616202132</v>
      </c>
      <c r="AV113" s="330">
        <v>7.5</v>
      </c>
      <c r="AW113" s="330">
        <f aca="true" t="shared" si="144" ref="AW113:AW119">AV113*$E113</f>
        <v>5.110778616202132</v>
      </c>
      <c r="AX113" s="330">
        <v>0</v>
      </c>
      <c r="AY113" s="330">
        <f aca="true" t="shared" si="145" ref="AY113:AY119">AX113*$E113</f>
        <v>0</v>
      </c>
      <c r="AZ113" s="330">
        <v>10</v>
      </c>
      <c r="BA113" s="330">
        <f aca="true" t="shared" si="146" ref="BA113:BA119">AZ113*$E113</f>
        <v>6.81437148826951</v>
      </c>
      <c r="BB113" s="330">
        <v>0</v>
      </c>
      <c r="BC113" s="330">
        <f aca="true" t="shared" si="147" ref="BC113:BC119">BB113*$E113</f>
        <v>0</v>
      </c>
      <c r="BD113" s="332">
        <v>0</v>
      </c>
      <c r="BE113" s="330">
        <f aca="true" t="shared" si="148" ref="BE113:BE119">BD113*$E113</f>
        <v>0</v>
      </c>
    </row>
    <row r="114" spans="2:57" s="319" customFormat="1" ht="14.25" customHeight="1" outlineLevel="2">
      <c r="B114" s="366" t="s">
        <v>260</v>
      </c>
      <c r="C114" s="367" t="s">
        <v>622</v>
      </c>
      <c r="D114" s="328" t="s">
        <v>621</v>
      </c>
      <c r="E114" s="329">
        <f>'Average Rates'!$E$137</f>
        <v>0.681437148826951</v>
      </c>
      <c r="F114" s="330">
        <v>38</v>
      </c>
      <c r="G114" s="330">
        <f t="shared" si="125"/>
        <v>25.894611655424136</v>
      </c>
      <c r="H114" s="330">
        <v>38</v>
      </c>
      <c r="I114" s="330">
        <f t="shared" si="125"/>
        <v>25.894611655424136</v>
      </c>
      <c r="J114" s="330">
        <v>38</v>
      </c>
      <c r="K114" s="330">
        <f t="shared" si="126"/>
        <v>25.894611655424136</v>
      </c>
      <c r="L114" s="330">
        <v>38</v>
      </c>
      <c r="M114" s="330">
        <f t="shared" si="127"/>
        <v>25.894611655424136</v>
      </c>
      <c r="N114" s="330">
        <v>28.5</v>
      </c>
      <c r="O114" s="330">
        <f t="shared" si="128"/>
        <v>19.420958741568104</v>
      </c>
      <c r="P114" s="330">
        <v>19</v>
      </c>
      <c r="Q114" s="330">
        <f t="shared" si="129"/>
        <v>12.947305827712068</v>
      </c>
      <c r="R114" s="330">
        <v>38</v>
      </c>
      <c r="S114" s="330">
        <f t="shared" si="130"/>
        <v>25.894611655424136</v>
      </c>
      <c r="T114" s="330">
        <v>38</v>
      </c>
      <c r="U114" s="330">
        <f t="shared" si="131"/>
        <v>25.894611655424136</v>
      </c>
      <c r="V114" s="330">
        <v>36</v>
      </c>
      <c r="W114" s="330">
        <f t="shared" si="132"/>
        <v>24.531737357770233</v>
      </c>
      <c r="X114" s="330">
        <v>38</v>
      </c>
      <c r="Y114" s="330">
        <f t="shared" si="133"/>
        <v>25.894611655424136</v>
      </c>
      <c r="Z114" s="330">
        <v>28.5</v>
      </c>
      <c r="AA114" s="330">
        <f t="shared" si="134"/>
        <v>19.420958741568104</v>
      </c>
      <c r="AB114" s="330">
        <v>28.5</v>
      </c>
      <c r="AC114" s="330">
        <f t="shared" si="135"/>
        <v>19.420958741568104</v>
      </c>
      <c r="AD114" s="330">
        <v>19</v>
      </c>
      <c r="AE114" s="330">
        <f t="shared" si="136"/>
        <v>12.947305827712068</v>
      </c>
      <c r="AF114" s="330">
        <v>36</v>
      </c>
      <c r="AG114" s="330">
        <f t="shared" si="137"/>
        <v>24.531737357770233</v>
      </c>
      <c r="AH114" s="330">
        <v>45</v>
      </c>
      <c r="AI114" s="330">
        <f t="shared" si="138"/>
        <v>30.664671697212793</v>
      </c>
      <c r="AJ114" s="330">
        <v>28.5</v>
      </c>
      <c r="AK114" s="330">
        <f t="shared" si="139"/>
        <v>19.420958741568104</v>
      </c>
      <c r="AL114" s="330">
        <v>28.5</v>
      </c>
      <c r="AM114" s="330">
        <f t="shared" si="140"/>
        <v>19.420958741568104</v>
      </c>
      <c r="AN114" s="330">
        <v>28.5</v>
      </c>
      <c r="AO114" s="330">
        <f t="shared" si="141"/>
        <v>19.420958741568104</v>
      </c>
      <c r="AP114" s="330">
        <v>0</v>
      </c>
      <c r="AQ114" s="330">
        <f t="shared" si="141"/>
        <v>0</v>
      </c>
      <c r="AR114" s="330">
        <v>0</v>
      </c>
      <c r="AS114" s="330">
        <f t="shared" si="142"/>
        <v>0</v>
      </c>
      <c r="AT114" s="330">
        <v>0</v>
      </c>
      <c r="AU114" s="330">
        <f t="shared" si="143"/>
        <v>0</v>
      </c>
      <c r="AV114" s="330">
        <v>0</v>
      </c>
      <c r="AW114" s="330">
        <f t="shared" si="144"/>
        <v>0</v>
      </c>
      <c r="AX114" s="330">
        <v>0</v>
      </c>
      <c r="AY114" s="330">
        <f t="shared" si="145"/>
        <v>0</v>
      </c>
      <c r="AZ114" s="330">
        <v>19</v>
      </c>
      <c r="BA114" s="330">
        <f t="shared" si="146"/>
        <v>12.947305827712068</v>
      </c>
      <c r="BB114" s="330">
        <v>0</v>
      </c>
      <c r="BC114" s="330">
        <f t="shared" si="147"/>
        <v>0</v>
      </c>
      <c r="BD114" s="332">
        <v>0</v>
      </c>
      <c r="BE114" s="330">
        <f t="shared" si="148"/>
        <v>0</v>
      </c>
    </row>
    <row r="115" spans="2:57" s="319" customFormat="1" ht="14.25" customHeight="1" outlineLevel="2">
      <c r="B115" s="366" t="s">
        <v>262</v>
      </c>
      <c r="C115" s="367" t="s">
        <v>623</v>
      </c>
      <c r="D115" s="328" t="s">
        <v>621</v>
      </c>
      <c r="E115" s="329">
        <f>'Average Rates'!$E$137</f>
        <v>0.681437148826951</v>
      </c>
      <c r="F115" s="330">
        <v>72</v>
      </c>
      <c r="G115" s="330">
        <f t="shared" si="125"/>
        <v>49.063474715540465</v>
      </c>
      <c r="H115" s="330">
        <v>72</v>
      </c>
      <c r="I115" s="330">
        <f t="shared" si="125"/>
        <v>49.063474715540465</v>
      </c>
      <c r="J115" s="330">
        <v>72</v>
      </c>
      <c r="K115" s="330">
        <f t="shared" si="126"/>
        <v>49.063474715540465</v>
      </c>
      <c r="L115" s="330">
        <v>72</v>
      </c>
      <c r="M115" s="330">
        <f t="shared" si="127"/>
        <v>49.063474715540465</v>
      </c>
      <c r="N115" s="330">
        <v>38.25</v>
      </c>
      <c r="O115" s="330">
        <f t="shared" si="128"/>
        <v>26.064970942630875</v>
      </c>
      <c r="P115" s="330">
        <v>45</v>
      </c>
      <c r="Q115" s="330">
        <f t="shared" si="129"/>
        <v>30.664671697212793</v>
      </c>
      <c r="R115" s="330">
        <v>108</v>
      </c>
      <c r="S115" s="330">
        <f t="shared" si="130"/>
        <v>73.5952120733107</v>
      </c>
      <c r="T115" s="330">
        <v>72</v>
      </c>
      <c r="U115" s="330">
        <f t="shared" si="131"/>
        <v>49.063474715540465</v>
      </c>
      <c r="V115" s="330">
        <v>206.25</v>
      </c>
      <c r="W115" s="330">
        <f t="shared" si="132"/>
        <v>140.54641194555865</v>
      </c>
      <c r="X115" s="330">
        <v>108</v>
      </c>
      <c r="Y115" s="330">
        <f t="shared" si="133"/>
        <v>73.5952120733107</v>
      </c>
      <c r="Z115" s="330">
        <v>40.5</v>
      </c>
      <c r="AA115" s="330">
        <f t="shared" si="134"/>
        <v>27.598204527491514</v>
      </c>
      <c r="AB115" s="330">
        <v>58.5</v>
      </c>
      <c r="AC115" s="330">
        <f t="shared" si="135"/>
        <v>39.86407320637663</v>
      </c>
      <c r="AD115" s="330">
        <v>45</v>
      </c>
      <c r="AE115" s="330">
        <f t="shared" si="136"/>
        <v>30.664671697212793</v>
      </c>
      <c r="AF115" s="330">
        <v>136</v>
      </c>
      <c r="AG115" s="330">
        <f t="shared" si="137"/>
        <v>92.67545224046533</v>
      </c>
      <c r="AH115" s="330">
        <v>80.75</v>
      </c>
      <c r="AI115" s="330">
        <f t="shared" si="138"/>
        <v>55.026049767776286</v>
      </c>
      <c r="AJ115" s="330">
        <v>27</v>
      </c>
      <c r="AK115" s="330">
        <f t="shared" si="139"/>
        <v>18.398803018327676</v>
      </c>
      <c r="AL115" s="330">
        <v>40.5</v>
      </c>
      <c r="AM115" s="330">
        <f t="shared" si="140"/>
        <v>27.598204527491514</v>
      </c>
      <c r="AN115" s="330">
        <v>279</v>
      </c>
      <c r="AO115" s="330">
        <f t="shared" si="141"/>
        <v>190.1209645227193</v>
      </c>
      <c r="AP115" s="330">
        <v>90</v>
      </c>
      <c r="AQ115" s="330">
        <f t="shared" si="141"/>
        <v>61.329343394425585</v>
      </c>
      <c r="AR115" s="330">
        <v>76.5</v>
      </c>
      <c r="AS115" s="330">
        <f t="shared" si="142"/>
        <v>52.12994188526175</v>
      </c>
      <c r="AT115" s="330">
        <v>27</v>
      </c>
      <c r="AU115" s="330">
        <f t="shared" si="143"/>
        <v>18.398803018327676</v>
      </c>
      <c r="AV115" s="330">
        <v>27</v>
      </c>
      <c r="AW115" s="330">
        <f t="shared" si="144"/>
        <v>18.398803018327676</v>
      </c>
      <c r="AX115" s="330">
        <v>0</v>
      </c>
      <c r="AY115" s="330">
        <f t="shared" si="145"/>
        <v>0</v>
      </c>
      <c r="AZ115" s="330">
        <v>21</v>
      </c>
      <c r="BA115" s="330">
        <f t="shared" si="146"/>
        <v>14.310180125365969</v>
      </c>
      <c r="BB115" s="330">
        <v>0</v>
      </c>
      <c r="BC115" s="330">
        <f t="shared" si="147"/>
        <v>0</v>
      </c>
      <c r="BD115" s="332">
        <v>36</v>
      </c>
      <c r="BE115" s="330">
        <f t="shared" si="148"/>
        <v>24.531737357770233</v>
      </c>
    </row>
    <row r="116" spans="2:57" s="319" customFormat="1" ht="14.25" customHeight="1" outlineLevel="2">
      <c r="B116" s="366" t="s">
        <v>264</v>
      </c>
      <c r="C116" s="367" t="s">
        <v>624</v>
      </c>
      <c r="D116" s="328" t="s">
        <v>621</v>
      </c>
      <c r="E116" s="329">
        <f>'Average Rates'!$E$137</f>
        <v>0.681437148826951</v>
      </c>
      <c r="F116" s="330">
        <v>16</v>
      </c>
      <c r="G116" s="330">
        <f t="shared" si="125"/>
        <v>10.902994381231215</v>
      </c>
      <c r="H116" s="330">
        <v>16</v>
      </c>
      <c r="I116" s="330">
        <f t="shared" si="125"/>
        <v>10.902994381231215</v>
      </c>
      <c r="J116" s="330">
        <v>16</v>
      </c>
      <c r="K116" s="330">
        <f t="shared" si="126"/>
        <v>10.902994381231215</v>
      </c>
      <c r="L116" s="330">
        <v>16</v>
      </c>
      <c r="M116" s="330">
        <f t="shared" si="127"/>
        <v>10.902994381231215</v>
      </c>
      <c r="N116" s="330">
        <v>8</v>
      </c>
      <c r="O116" s="330">
        <f t="shared" si="128"/>
        <v>5.451497190615608</v>
      </c>
      <c r="P116" s="330">
        <v>8</v>
      </c>
      <c r="Q116" s="330">
        <f t="shared" si="129"/>
        <v>5.451497190615608</v>
      </c>
      <c r="R116" s="330">
        <v>24</v>
      </c>
      <c r="S116" s="330">
        <f t="shared" si="130"/>
        <v>16.354491571846822</v>
      </c>
      <c r="T116" s="330">
        <v>16</v>
      </c>
      <c r="U116" s="330">
        <f t="shared" si="131"/>
        <v>10.902994381231215</v>
      </c>
      <c r="V116" s="330">
        <v>25</v>
      </c>
      <c r="W116" s="330">
        <f t="shared" si="132"/>
        <v>17.035928720673773</v>
      </c>
      <c r="X116" s="330">
        <v>24</v>
      </c>
      <c r="Y116" s="330">
        <f t="shared" si="133"/>
        <v>16.354491571846822</v>
      </c>
      <c r="Z116" s="330">
        <v>8</v>
      </c>
      <c r="AA116" s="330">
        <f t="shared" si="134"/>
        <v>5.451497190615608</v>
      </c>
      <c r="AB116" s="330">
        <v>8</v>
      </c>
      <c r="AC116" s="330">
        <f t="shared" si="135"/>
        <v>5.451497190615608</v>
      </c>
      <c r="AD116" s="330">
        <v>8</v>
      </c>
      <c r="AE116" s="330">
        <f t="shared" si="136"/>
        <v>5.451497190615608</v>
      </c>
      <c r="AF116" s="330">
        <v>15</v>
      </c>
      <c r="AG116" s="330">
        <f t="shared" si="137"/>
        <v>10.221557232404264</v>
      </c>
      <c r="AH116" s="330">
        <v>10</v>
      </c>
      <c r="AI116" s="330">
        <f t="shared" si="138"/>
        <v>6.81437148826951</v>
      </c>
      <c r="AJ116" s="330">
        <v>8</v>
      </c>
      <c r="AK116" s="330">
        <f t="shared" si="139"/>
        <v>5.451497190615608</v>
      </c>
      <c r="AL116" s="330">
        <v>8</v>
      </c>
      <c r="AM116" s="330">
        <f t="shared" si="140"/>
        <v>5.451497190615608</v>
      </c>
      <c r="AN116" s="330">
        <v>64</v>
      </c>
      <c r="AO116" s="330">
        <f t="shared" si="141"/>
        <v>43.61197752492486</v>
      </c>
      <c r="AP116" s="330">
        <v>28</v>
      </c>
      <c r="AQ116" s="330">
        <f t="shared" si="141"/>
        <v>19.080240167154628</v>
      </c>
      <c r="AR116" s="330">
        <v>16</v>
      </c>
      <c r="AS116" s="330">
        <f t="shared" si="142"/>
        <v>10.902994381231215</v>
      </c>
      <c r="AT116" s="330">
        <v>4</v>
      </c>
      <c r="AU116" s="330">
        <f t="shared" si="143"/>
        <v>2.725748595307804</v>
      </c>
      <c r="AV116" s="330">
        <v>4</v>
      </c>
      <c r="AW116" s="330">
        <f t="shared" si="144"/>
        <v>2.725748595307804</v>
      </c>
      <c r="AX116" s="330">
        <v>0</v>
      </c>
      <c r="AY116" s="330">
        <f t="shared" si="145"/>
        <v>0</v>
      </c>
      <c r="AZ116" s="330">
        <v>4</v>
      </c>
      <c r="BA116" s="330">
        <f t="shared" si="146"/>
        <v>2.725748595307804</v>
      </c>
      <c r="BB116" s="330">
        <v>0</v>
      </c>
      <c r="BC116" s="330">
        <f t="shared" si="147"/>
        <v>0</v>
      </c>
      <c r="BD116" s="332">
        <v>0</v>
      </c>
      <c r="BE116" s="330">
        <f t="shared" si="148"/>
        <v>0</v>
      </c>
    </row>
    <row r="117" spans="2:57" s="319" customFormat="1" ht="15" customHeight="1" outlineLevel="2">
      <c r="B117" s="366" t="s">
        <v>270</v>
      </c>
      <c r="C117" s="367" t="s">
        <v>625</v>
      </c>
      <c r="D117" s="328" t="s">
        <v>621</v>
      </c>
      <c r="E117" s="329">
        <f>'Average Rates'!$E$137</f>
        <v>0.681437148826951</v>
      </c>
      <c r="F117" s="330">
        <v>73.5</v>
      </c>
      <c r="G117" s="330">
        <f t="shared" si="125"/>
        <v>50.085630438780896</v>
      </c>
      <c r="H117" s="330">
        <v>73.5</v>
      </c>
      <c r="I117" s="330">
        <f t="shared" si="125"/>
        <v>50.085630438780896</v>
      </c>
      <c r="J117" s="330">
        <v>73.5</v>
      </c>
      <c r="K117" s="330">
        <f t="shared" si="126"/>
        <v>50.085630438780896</v>
      </c>
      <c r="L117" s="330">
        <v>73.5</v>
      </c>
      <c r="M117" s="330">
        <f t="shared" si="127"/>
        <v>50.085630438780896</v>
      </c>
      <c r="N117" s="330">
        <v>49</v>
      </c>
      <c r="O117" s="330">
        <f t="shared" si="128"/>
        <v>33.390420292520595</v>
      </c>
      <c r="P117" s="330">
        <v>38.5</v>
      </c>
      <c r="Q117" s="330">
        <f t="shared" si="129"/>
        <v>26.23533022983761</v>
      </c>
      <c r="R117" s="330">
        <v>101.5</v>
      </c>
      <c r="S117" s="330">
        <f t="shared" si="130"/>
        <v>69.16587060593552</v>
      </c>
      <c r="T117" s="330">
        <v>70</v>
      </c>
      <c r="U117" s="330">
        <f t="shared" si="131"/>
        <v>47.70060041788657</v>
      </c>
      <c r="V117" s="330">
        <v>90</v>
      </c>
      <c r="W117" s="330">
        <f t="shared" si="132"/>
        <v>61.329343394425585</v>
      </c>
      <c r="X117" s="330">
        <v>101.5</v>
      </c>
      <c r="Y117" s="330">
        <f t="shared" si="133"/>
        <v>69.16587060593552</v>
      </c>
      <c r="Z117" s="330">
        <v>49</v>
      </c>
      <c r="AA117" s="330">
        <f t="shared" si="134"/>
        <v>33.390420292520595</v>
      </c>
      <c r="AB117" s="330">
        <v>63</v>
      </c>
      <c r="AC117" s="330">
        <f t="shared" si="135"/>
        <v>42.93054037609791</v>
      </c>
      <c r="AD117" s="330">
        <v>38.5</v>
      </c>
      <c r="AE117" s="330">
        <f t="shared" si="136"/>
        <v>26.23533022983761</v>
      </c>
      <c r="AF117" s="330">
        <v>85.25</v>
      </c>
      <c r="AG117" s="330">
        <f t="shared" si="137"/>
        <v>58.09251693749757</v>
      </c>
      <c r="AH117" s="330">
        <v>58.5</v>
      </c>
      <c r="AI117" s="330">
        <f t="shared" si="138"/>
        <v>39.86407320637663</v>
      </c>
      <c r="AJ117" s="330">
        <v>42</v>
      </c>
      <c r="AK117" s="330">
        <f t="shared" si="139"/>
        <v>28.620360250731938</v>
      </c>
      <c r="AL117" s="330">
        <v>52.5</v>
      </c>
      <c r="AM117" s="330">
        <f t="shared" si="140"/>
        <v>35.77545031341492</v>
      </c>
      <c r="AN117" s="330">
        <v>203</v>
      </c>
      <c r="AO117" s="330">
        <f t="shared" si="141"/>
        <v>138.33174121187105</v>
      </c>
      <c r="AP117" s="330">
        <v>56</v>
      </c>
      <c r="AQ117" s="330">
        <f t="shared" si="141"/>
        <v>38.160480334309256</v>
      </c>
      <c r="AR117" s="330">
        <v>45.5</v>
      </c>
      <c r="AS117" s="330">
        <f t="shared" si="142"/>
        <v>31.00539027162627</v>
      </c>
      <c r="AT117" s="330">
        <v>14</v>
      </c>
      <c r="AU117" s="330">
        <f t="shared" si="143"/>
        <v>9.540120083577314</v>
      </c>
      <c r="AV117" s="330">
        <v>14</v>
      </c>
      <c r="AW117" s="330">
        <f t="shared" si="144"/>
        <v>9.540120083577314</v>
      </c>
      <c r="AX117" s="330">
        <v>0</v>
      </c>
      <c r="AY117" s="330">
        <f t="shared" si="145"/>
        <v>0</v>
      </c>
      <c r="AZ117" s="330">
        <v>24.5</v>
      </c>
      <c r="BA117" s="330">
        <f t="shared" si="146"/>
        <v>16.695210146260298</v>
      </c>
      <c r="BB117" s="330">
        <v>0</v>
      </c>
      <c r="BC117" s="330">
        <f t="shared" si="147"/>
        <v>0</v>
      </c>
      <c r="BD117" s="332">
        <v>14</v>
      </c>
      <c r="BE117" s="330">
        <f t="shared" si="148"/>
        <v>9.540120083577314</v>
      </c>
    </row>
    <row r="118" spans="2:57" s="319" customFormat="1" ht="28.5" customHeight="1" outlineLevel="2">
      <c r="B118" s="366" t="s">
        <v>272</v>
      </c>
      <c r="C118" s="367" t="s">
        <v>626</v>
      </c>
      <c r="D118" s="328" t="s">
        <v>621</v>
      </c>
      <c r="E118" s="329">
        <f>'Average Rates'!$E$137</f>
        <v>0.681437148826951</v>
      </c>
      <c r="F118" s="330">
        <v>45</v>
      </c>
      <c r="G118" s="330">
        <f t="shared" si="125"/>
        <v>30.664671697212793</v>
      </c>
      <c r="H118" s="330">
        <v>45</v>
      </c>
      <c r="I118" s="330">
        <f t="shared" si="125"/>
        <v>30.664671697212793</v>
      </c>
      <c r="J118" s="330">
        <v>45</v>
      </c>
      <c r="K118" s="330">
        <f t="shared" si="126"/>
        <v>30.664671697212793</v>
      </c>
      <c r="L118" s="330">
        <v>45</v>
      </c>
      <c r="M118" s="330">
        <f t="shared" si="127"/>
        <v>30.664671697212793</v>
      </c>
      <c r="N118" s="330">
        <v>45</v>
      </c>
      <c r="O118" s="330">
        <f t="shared" si="128"/>
        <v>30.664671697212793</v>
      </c>
      <c r="P118" s="330">
        <v>45</v>
      </c>
      <c r="Q118" s="330">
        <f t="shared" si="129"/>
        <v>30.664671697212793</v>
      </c>
      <c r="R118" s="330">
        <v>45</v>
      </c>
      <c r="S118" s="330">
        <f t="shared" si="130"/>
        <v>30.664671697212793</v>
      </c>
      <c r="T118" s="330">
        <v>45</v>
      </c>
      <c r="U118" s="330">
        <f t="shared" si="131"/>
        <v>30.664671697212793</v>
      </c>
      <c r="V118" s="330">
        <v>45</v>
      </c>
      <c r="W118" s="330">
        <f t="shared" si="132"/>
        <v>30.664671697212793</v>
      </c>
      <c r="X118" s="330">
        <v>45</v>
      </c>
      <c r="Y118" s="330">
        <f t="shared" si="133"/>
        <v>30.664671697212793</v>
      </c>
      <c r="Z118" s="330">
        <v>45</v>
      </c>
      <c r="AA118" s="330">
        <f t="shared" si="134"/>
        <v>30.664671697212793</v>
      </c>
      <c r="AB118" s="330">
        <v>45</v>
      </c>
      <c r="AC118" s="330">
        <f t="shared" si="135"/>
        <v>30.664671697212793</v>
      </c>
      <c r="AD118" s="330">
        <v>45</v>
      </c>
      <c r="AE118" s="330">
        <f t="shared" si="136"/>
        <v>30.664671697212793</v>
      </c>
      <c r="AF118" s="330">
        <v>45</v>
      </c>
      <c r="AG118" s="330">
        <f t="shared" si="137"/>
        <v>30.664671697212793</v>
      </c>
      <c r="AH118" s="330">
        <v>45</v>
      </c>
      <c r="AI118" s="330">
        <f t="shared" si="138"/>
        <v>30.664671697212793</v>
      </c>
      <c r="AJ118" s="330">
        <v>45</v>
      </c>
      <c r="AK118" s="330">
        <f t="shared" si="139"/>
        <v>30.664671697212793</v>
      </c>
      <c r="AL118" s="330">
        <v>45</v>
      </c>
      <c r="AM118" s="330">
        <f t="shared" si="140"/>
        <v>30.664671697212793</v>
      </c>
      <c r="AN118" s="330">
        <v>45</v>
      </c>
      <c r="AO118" s="330">
        <f t="shared" si="141"/>
        <v>30.664671697212793</v>
      </c>
      <c r="AP118" s="330">
        <v>27</v>
      </c>
      <c r="AQ118" s="330">
        <f t="shared" si="141"/>
        <v>18.398803018327676</v>
      </c>
      <c r="AR118" s="330">
        <v>27</v>
      </c>
      <c r="AS118" s="330">
        <f t="shared" si="142"/>
        <v>18.398803018327676</v>
      </c>
      <c r="AT118" s="330">
        <v>0</v>
      </c>
      <c r="AU118" s="330">
        <f t="shared" si="143"/>
        <v>0</v>
      </c>
      <c r="AV118" s="330">
        <v>0</v>
      </c>
      <c r="AW118" s="330">
        <f t="shared" si="144"/>
        <v>0</v>
      </c>
      <c r="AX118" s="330">
        <v>0</v>
      </c>
      <c r="AY118" s="330">
        <f t="shared" si="145"/>
        <v>0</v>
      </c>
      <c r="AZ118" s="330">
        <v>0</v>
      </c>
      <c r="BA118" s="330">
        <f t="shared" si="146"/>
        <v>0</v>
      </c>
      <c r="BB118" s="330">
        <v>0</v>
      </c>
      <c r="BC118" s="330">
        <f t="shared" si="147"/>
        <v>0</v>
      </c>
      <c r="BD118" s="332">
        <v>0</v>
      </c>
      <c r="BE118" s="330">
        <f t="shared" si="148"/>
        <v>0</v>
      </c>
    </row>
    <row r="119" spans="2:57" s="319" customFormat="1" ht="14.25" customHeight="1" outlineLevel="2">
      <c r="B119" s="366" t="s">
        <v>287</v>
      </c>
      <c r="C119" s="367" t="s">
        <v>627</v>
      </c>
      <c r="D119" s="328" t="s">
        <v>621</v>
      </c>
      <c r="E119" s="329">
        <f>'Average Rates'!$E$137</f>
        <v>0.681437148826951</v>
      </c>
      <c r="F119" s="330">
        <v>28.2</v>
      </c>
      <c r="G119" s="330">
        <f t="shared" si="125"/>
        <v>19.216527596920017</v>
      </c>
      <c r="H119" s="330">
        <v>28.2</v>
      </c>
      <c r="I119" s="330">
        <f t="shared" si="125"/>
        <v>19.216527596920017</v>
      </c>
      <c r="J119" s="330">
        <v>30</v>
      </c>
      <c r="K119" s="330">
        <f t="shared" si="126"/>
        <v>20.443114464808527</v>
      </c>
      <c r="L119" s="330">
        <v>28.2</v>
      </c>
      <c r="M119" s="330">
        <f t="shared" si="127"/>
        <v>19.216527596920017</v>
      </c>
      <c r="N119" s="330">
        <v>16.8</v>
      </c>
      <c r="O119" s="330">
        <f t="shared" si="128"/>
        <v>11.448144100292776</v>
      </c>
      <c r="P119" s="330">
        <v>15</v>
      </c>
      <c r="Q119" s="330">
        <f t="shared" si="129"/>
        <v>10.221557232404264</v>
      </c>
      <c r="R119" s="330">
        <v>43.2</v>
      </c>
      <c r="S119" s="330">
        <f t="shared" si="130"/>
        <v>29.438084829324282</v>
      </c>
      <c r="T119" s="330">
        <v>28.2</v>
      </c>
      <c r="U119" s="330">
        <f t="shared" si="131"/>
        <v>19.216527596920017</v>
      </c>
      <c r="V119" s="330">
        <v>63</v>
      </c>
      <c r="W119" s="330">
        <f t="shared" si="132"/>
        <v>42.93054037609791</v>
      </c>
      <c r="X119" s="330">
        <v>48.6</v>
      </c>
      <c r="Y119" s="330">
        <f t="shared" si="133"/>
        <v>33.11784543298982</v>
      </c>
      <c r="Z119" s="330">
        <v>16.8</v>
      </c>
      <c r="AA119" s="330">
        <f t="shared" si="134"/>
        <v>11.448144100292776</v>
      </c>
      <c r="AB119" s="330">
        <v>20.4</v>
      </c>
      <c r="AC119" s="330">
        <f t="shared" si="135"/>
        <v>13.901317836069799</v>
      </c>
      <c r="AD119" s="330">
        <v>13.2</v>
      </c>
      <c r="AE119" s="330">
        <f t="shared" si="136"/>
        <v>8.994970364515751</v>
      </c>
      <c r="AF119" s="330">
        <v>48.6</v>
      </c>
      <c r="AG119" s="330">
        <f t="shared" si="137"/>
        <v>33.11784543298982</v>
      </c>
      <c r="AH119" s="330">
        <v>35.4</v>
      </c>
      <c r="AI119" s="330">
        <f t="shared" si="138"/>
        <v>24.122875068474062</v>
      </c>
      <c r="AJ119" s="330">
        <v>16.8</v>
      </c>
      <c r="AK119" s="330">
        <f t="shared" si="139"/>
        <v>11.448144100292776</v>
      </c>
      <c r="AL119" s="330">
        <v>20.4</v>
      </c>
      <c r="AM119" s="330">
        <f t="shared" si="140"/>
        <v>13.901317836069799</v>
      </c>
      <c r="AN119" s="330">
        <v>88.2</v>
      </c>
      <c r="AO119" s="330">
        <f t="shared" si="141"/>
        <v>60.10275652653708</v>
      </c>
      <c r="AP119" s="330">
        <v>48</v>
      </c>
      <c r="AQ119" s="330">
        <f t="shared" si="141"/>
        <v>32.708983143693644</v>
      </c>
      <c r="AR119" s="330">
        <v>30</v>
      </c>
      <c r="AS119" s="330">
        <f t="shared" si="142"/>
        <v>20.443114464808527</v>
      </c>
      <c r="AT119" s="330">
        <v>6.6</v>
      </c>
      <c r="AU119" s="330">
        <f t="shared" si="143"/>
        <v>4.497485182257876</v>
      </c>
      <c r="AV119" s="330">
        <v>6.6</v>
      </c>
      <c r="AW119" s="330">
        <f t="shared" si="144"/>
        <v>4.497485182257876</v>
      </c>
      <c r="AX119" s="330">
        <v>0</v>
      </c>
      <c r="AY119" s="330">
        <f t="shared" si="145"/>
        <v>0</v>
      </c>
      <c r="AZ119" s="330">
        <v>1.5</v>
      </c>
      <c r="BA119" s="330">
        <f t="shared" si="146"/>
        <v>1.0221557232404264</v>
      </c>
      <c r="BB119" s="330">
        <v>0</v>
      </c>
      <c r="BC119" s="330">
        <f t="shared" si="147"/>
        <v>0</v>
      </c>
      <c r="BD119" s="332">
        <v>3.6</v>
      </c>
      <c r="BE119" s="330">
        <f t="shared" si="148"/>
        <v>2.4531737357770234</v>
      </c>
    </row>
    <row r="120" spans="2:57" s="319" customFormat="1" ht="14.25" customHeight="1" outlineLevel="1">
      <c r="B120" s="339"/>
      <c r="C120" s="340" t="s">
        <v>628</v>
      </c>
      <c r="D120" s="341" t="s">
        <v>259</v>
      </c>
      <c r="E120" s="341"/>
      <c r="F120" s="341"/>
      <c r="G120" s="341">
        <f>SUM(G113:G119)</f>
        <v>202.86383920578328</v>
      </c>
      <c r="H120" s="341"/>
      <c r="I120" s="341">
        <f>SUM(I113:I119)</f>
        <v>202.86383920578328</v>
      </c>
      <c r="J120" s="341"/>
      <c r="K120" s="341">
        <f>SUM(K113:K119)</f>
        <v>204.0904260736718</v>
      </c>
      <c r="L120" s="341"/>
      <c r="M120" s="341">
        <f>SUM(M113:M119)</f>
        <v>202.86383920578328</v>
      </c>
      <c r="N120" s="341"/>
      <c r="O120" s="341">
        <f>SUM(O113:O119)</f>
        <v>136.662220197245</v>
      </c>
      <c r="P120" s="341"/>
      <c r="Q120" s="341">
        <f>SUM(Q113:Q119)</f>
        <v>126.4065911073994</v>
      </c>
      <c r="R120" s="341"/>
      <c r="S120" s="341">
        <f>SUM(S113:S119)</f>
        <v>268.96324264199757</v>
      </c>
      <c r="T120" s="341"/>
      <c r="U120" s="341">
        <f>SUM(U113:U119)</f>
        <v>200.47880918488897</v>
      </c>
      <c r="V120" s="341"/>
      <c r="W120" s="341">
        <f>SUM(W113:W119)</f>
        <v>361.33204816549073</v>
      </c>
      <c r="X120" s="341"/>
      <c r="Y120" s="341">
        <f>SUM(Y113:Y119)</f>
        <v>272.6430032456631</v>
      </c>
      <c r="Z120" s="341"/>
      <c r="AA120" s="341">
        <f>SUM(AA113:AA119)</f>
        <v>138.19545378210566</v>
      </c>
      <c r="AB120" s="341"/>
      <c r="AC120" s="341">
        <f>SUM(AC113:AC119)</f>
        <v>162.4546162803451</v>
      </c>
      <c r="AD120" s="341"/>
      <c r="AE120" s="341">
        <f>SUM(AE113:AE119)</f>
        <v>125.18000423951088</v>
      </c>
      <c r="AF120" s="341"/>
      <c r="AG120" s="341">
        <f>SUM(AG113:AG119)</f>
        <v>276.56126685141805</v>
      </c>
      <c r="AH120" s="341"/>
      <c r="AI120" s="341">
        <f>SUM(AI113:AI119)</f>
        <v>204.19264164599582</v>
      </c>
      <c r="AJ120" s="341"/>
      <c r="AK120" s="341">
        <f>SUM(AK113:AK119)</f>
        <v>124.22599223115316</v>
      </c>
      <c r="AL120" s="341"/>
      <c r="AM120" s="341">
        <f>SUM(AM113:AM119)</f>
        <v>143.033657538777</v>
      </c>
      <c r="AN120" s="341"/>
      <c r="AO120" s="341">
        <f>SUM(AO113:AO119)</f>
        <v>543.5824136192588</v>
      </c>
      <c r="AP120" s="341"/>
      <c r="AQ120" s="341">
        <f>SUM(AQ113:AQ119)</f>
        <v>200.34252175512356</v>
      </c>
      <c r="AR120" s="341"/>
      <c r="AS120" s="341">
        <f>SUM(AS113:AS119)</f>
        <v>149.91617274192922</v>
      </c>
      <c r="AT120" s="341"/>
      <c r="AU120" s="341">
        <f>SUM(AU113:AU119)</f>
        <v>40.2729354956728</v>
      </c>
      <c r="AV120" s="341"/>
      <c r="AW120" s="341">
        <f>SUM(AW113:AW119)</f>
        <v>40.2729354956728</v>
      </c>
      <c r="AX120" s="341"/>
      <c r="AY120" s="341">
        <f>SUM(AY113:AY119)</f>
        <v>0</v>
      </c>
      <c r="AZ120" s="341"/>
      <c r="BA120" s="341">
        <f>SUM(BA113:BA119)</f>
        <v>54.51497190615607</v>
      </c>
      <c r="BB120" s="341"/>
      <c r="BC120" s="341">
        <f>SUM(BC113:BC119)</f>
        <v>0</v>
      </c>
      <c r="BD120" s="341"/>
      <c r="BE120" s="341">
        <f>SUM(BE113:BE119)</f>
        <v>36.52503117712457</v>
      </c>
    </row>
    <row r="121" spans="2:57" s="319" customFormat="1" ht="14.25" customHeight="1" outlineLevel="1">
      <c r="B121" s="398"/>
      <c r="C121" s="399"/>
      <c r="D121" s="400"/>
      <c r="E121" s="401"/>
      <c r="F121" s="398"/>
      <c r="G121" s="398"/>
      <c r="H121" s="398"/>
      <c r="I121" s="398"/>
      <c r="J121" s="398"/>
      <c r="K121" s="398"/>
      <c r="L121" s="398"/>
      <c r="M121" s="398"/>
      <c r="N121" s="398"/>
      <c r="O121" s="398"/>
      <c r="P121" s="398"/>
      <c r="Q121" s="398"/>
      <c r="R121" s="398"/>
      <c r="S121" s="398"/>
      <c r="T121" s="398"/>
      <c r="U121" s="398"/>
      <c r="V121" s="398"/>
      <c r="W121" s="398"/>
      <c r="X121" s="398"/>
      <c r="Y121" s="398"/>
      <c r="Z121" s="398"/>
      <c r="AA121" s="398"/>
      <c r="AB121" s="398"/>
      <c r="AC121" s="398"/>
      <c r="AD121" s="398"/>
      <c r="AE121" s="398"/>
      <c r="AF121" s="398"/>
      <c r="AG121" s="398"/>
      <c r="AH121" s="398"/>
      <c r="AI121" s="398"/>
      <c r="AJ121" s="398"/>
      <c r="AK121" s="398"/>
      <c r="AL121" s="398"/>
      <c r="AM121" s="398"/>
      <c r="AN121" s="398"/>
      <c r="AO121" s="398"/>
      <c r="AP121" s="398"/>
      <c r="AQ121" s="398"/>
      <c r="AR121" s="398"/>
      <c r="AS121" s="398"/>
      <c r="AT121" s="398"/>
      <c r="AU121" s="398"/>
      <c r="AV121" s="398"/>
      <c r="AW121" s="398"/>
      <c r="AX121" s="398"/>
      <c r="AY121" s="398"/>
      <c r="AZ121" s="398"/>
      <c r="BA121" s="398"/>
      <c r="BB121" s="398"/>
      <c r="BC121" s="398"/>
      <c r="BD121" s="402"/>
      <c r="BE121" s="402"/>
    </row>
    <row r="122" spans="2:57" s="319" customFormat="1" ht="14.25" customHeight="1" outlineLevel="1">
      <c r="B122" s="323" t="s">
        <v>629</v>
      </c>
      <c r="C122" s="324" t="s">
        <v>630</v>
      </c>
      <c r="D122" s="325" t="s">
        <v>597</v>
      </c>
      <c r="E122" s="325"/>
      <c r="F122" s="325" t="s">
        <v>597</v>
      </c>
      <c r="G122" s="325"/>
      <c r="H122" s="325" t="s">
        <v>597</v>
      </c>
      <c r="I122" s="325"/>
      <c r="J122" s="325" t="s">
        <v>597</v>
      </c>
      <c r="K122" s="325"/>
      <c r="L122" s="325" t="s">
        <v>597</v>
      </c>
      <c r="M122" s="325"/>
      <c r="N122" s="325" t="s">
        <v>597</v>
      </c>
      <c r="O122" s="325"/>
      <c r="P122" s="325"/>
      <c r="Q122" s="325"/>
      <c r="R122" s="325" t="s">
        <v>597</v>
      </c>
      <c r="S122" s="325"/>
      <c r="T122" s="325" t="s">
        <v>597</v>
      </c>
      <c r="U122" s="325"/>
      <c r="V122" s="325"/>
      <c r="W122" s="325"/>
      <c r="X122" s="325"/>
      <c r="Y122" s="325"/>
      <c r="Z122" s="325" t="s">
        <v>597</v>
      </c>
      <c r="AA122" s="325"/>
      <c r="AB122" s="325" t="s">
        <v>597</v>
      </c>
      <c r="AC122" s="325"/>
      <c r="AD122" s="325" t="s">
        <v>597</v>
      </c>
      <c r="AE122" s="325"/>
      <c r="AF122" s="325" t="s">
        <v>597</v>
      </c>
      <c r="AG122" s="325"/>
      <c r="AH122" s="325" t="s">
        <v>597</v>
      </c>
      <c r="AI122" s="325"/>
      <c r="AJ122" s="325" t="s">
        <v>597</v>
      </c>
      <c r="AK122" s="325"/>
      <c r="AL122" s="325" t="s">
        <v>597</v>
      </c>
      <c r="AM122" s="325"/>
      <c r="AN122" s="325" t="s">
        <v>597</v>
      </c>
      <c r="AO122" s="325"/>
      <c r="AP122" s="325"/>
      <c r="AQ122" s="325"/>
      <c r="AR122" s="325"/>
      <c r="AS122" s="325"/>
      <c r="AT122" s="325"/>
      <c r="AU122" s="325"/>
      <c r="AV122" s="325"/>
      <c r="AW122" s="325"/>
      <c r="AX122" s="325"/>
      <c r="AY122" s="325"/>
      <c r="AZ122" s="325"/>
      <c r="BA122" s="325"/>
      <c r="BB122" s="325"/>
      <c r="BC122" s="325"/>
      <c r="BD122" s="325"/>
      <c r="BE122" s="325"/>
    </row>
    <row r="123" spans="2:57" s="319" customFormat="1" ht="14.25" customHeight="1" outlineLevel="2">
      <c r="B123" s="366" t="s">
        <v>257</v>
      </c>
      <c r="C123" s="367" t="s">
        <v>631</v>
      </c>
      <c r="D123" s="328" t="s">
        <v>632</v>
      </c>
      <c r="E123" s="329">
        <f>'Average Rates'!$E$138</f>
        <v>0.9085828651026013</v>
      </c>
      <c r="F123" s="330">
        <v>10.8</v>
      </c>
      <c r="G123" s="330">
        <f aca="true" t="shared" si="149" ref="G123:I126">F123*$E123</f>
        <v>9.812694943108095</v>
      </c>
      <c r="H123" s="330">
        <v>10.8</v>
      </c>
      <c r="I123" s="330">
        <f t="shared" si="149"/>
        <v>9.812694943108095</v>
      </c>
      <c r="J123" s="330">
        <v>10.8</v>
      </c>
      <c r="K123" s="330">
        <f>J123*$E123</f>
        <v>9.812694943108095</v>
      </c>
      <c r="L123" s="330">
        <v>10.8</v>
      </c>
      <c r="M123" s="330">
        <f>L123*$E123</f>
        <v>9.812694943108095</v>
      </c>
      <c r="N123" s="330">
        <v>7.2</v>
      </c>
      <c r="O123" s="330">
        <f>N123*$E123</f>
        <v>6.54179662873873</v>
      </c>
      <c r="P123" s="330">
        <v>7.2</v>
      </c>
      <c r="Q123" s="330">
        <f>P123*$E123</f>
        <v>6.54179662873873</v>
      </c>
      <c r="R123" s="330">
        <v>14.4</v>
      </c>
      <c r="S123" s="330">
        <f>R123*$E123</f>
        <v>13.08359325747746</v>
      </c>
      <c r="T123" s="330">
        <v>10.8</v>
      </c>
      <c r="U123" s="330">
        <f>T123*$E123</f>
        <v>9.812694943108095</v>
      </c>
      <c r="V123" s="330">
        <v>4.5</v>
      </c>
      <c r="W123" s="330">
        <f>V123*$E123</f>
        <v>4.088622892961706</v>
      </c>
      <c r="X123" s="330">
        <v>14.4</v>
      </c>
      <c r="Y123" s="330">
        <f>X123*$E123</f>
        <v>13.08359325747746</v>
      </c>
      <c r="Z123" s="330">
        <v>7.2</v>
      </c>
      <c r="AA123" s="330">
        <f>Z123*$E123</f>
        <v>6.54179662873873</v>
      </c>
      <c r="AB123" s="330">
        <v>7.2</v>
      </c>
      <c r="AC123" s="330">
        <f>AB123*$E123</f>
        <v>6.54179662873873</v>
      </c>
      <c r="AD123" s="330">
        <v>7.2</v>
      </c>
      <c r="AE123" s="330">
        <f>AD123*$E123</f>
        <v>6.54179662873873</v>
      </c>
      <c r="AF123" s="330">
        <v>12</v>
      </c>
      <c r="AG123" s="330">
        <f>AF123*$E123</f>
        <v>10.902994381231217</v>
      </c>
      <c r="AH123" s="330">
        <v>9</v>
      </c>
      <c r="AI123" s="330">
        <f>AH123*$E123</f>
        <v>8.177245785923413</v>
      </c>
      <c r="AJ123" s="330">
        <v>7.2</v>
      </c>
      <c r="AK123" s="330">
        <f>AJ123*$E123</f>
        <v>6.54179662873873</v>
      </c>
      <c r="AL123" s="330">
        <v>7.2</v>
      </c>
      <c r="AM123" s="330">
        <f>AL123*$E123</f>
        <v>6.54179662873873</v>
      </c>
      <c r="AN123" s="330">
        <v>25.2</v>
      </c>
      <c r="AO123" s="330">
        <f>AN123*$E123</f>
        <v>22.896288200585552</v>
      </c>
      <c r="AP123" s="330">
        <v>16.2</v>
      </c>
      <c r="AQ123" s="330">
        <f>AP123*$E123</f>
        <v>14.719042414662141</v>
      </c>
      <c r="AR123" s="330">
        <v>10.8</v>
      </c>
      <c r="AS123" s="330">
        <f>AR123*$E123</f>
        <v>9.812694943108095</v>
      </c>
      <c r="AT123" s="330">
        <v>1.8</v>
      </c>
      <c r="AU123" s="330">
        <f>AT123*$E123</f>
        <v>1.6354491571846825</v>
      </c>
      <c r="AV123" s="330">
        <v>1.8</v>
      </c>
      <c r="AW123" s="330">
        <f>AV123*$E123</f>
        <v>1.6354491571846825</v>
      </c>
      <c r="AX123" s="330">
        <v>0</v>
      </c>
      <c r="AY123" s="330">
        <f>AX123*$E123</f>
        <v>0</v>
      </c>
      <c r="AZ123" s="330">
        <v>0</v>
      </c>
      <c r="BA123" s="330">
        <f>AZ123*$E123</f>
        <v>0</v>
      </c>
      <c r="BB123" s="330">
        <v>0</v>
      </c>
      <c r="BC123" s="330">
        <f>BB123*$E123</f>
        <v>0</v>
      </c>
      <c r="BD123" s="332">
        <v>0</v>
      </c>
      <c r="BE123" s="330">
        <f>BD123*$E123</f>
        <v>0</v>
      </c>
    </row>
    <row r="124" spans="2:57" s="319" customFormat="1" ht="14.25" customHeight="1" outlineLevel="2">
      <c r="B124" s="366" t="s">
        <v>260</v>
      </c>
      <c r="C124" s="367" t="s">
        <v>633</v>
      </c>
      <c r="D124" s="328" t="s">
        <v>634</v>
      </c>
      <c r="E124" s="329">
        <f>'Average Rates'!$E$138</f>
        <v>0.9085828651026013</v>
      </c>
      <c r="F124" s="330">
        <v>37.8</v>
      </c>
      <c r="G124" s="330">
        <f t="shared" si="149"/>
        <v>34.344432300878324</v>
      </c>
      <c r="H124" s="330">
        <v>37.8</v>
      </c>
      <c r="I124" s="330">
        <f t="shared" si="149"/>
        <v>34.344432300878324</v>
      </c>
      <c r="J124" s="330">
        <v>37.8</v>
      </c>
      <c r="K124" s="330">
        <f>J124*$E124</f>
        <v>34.344432300878324</v>
      </c>
      <c r="L124" s="330">
        <v>37.8</v>
      </c>
      <c r="M124" s="330">
        <f>L124*$E124</f>
        <v>34.344432300878324</v>
      </c>
      <c r="N124" s="330">
        <v>18</v>
      </c>
      <c r="O124" s="330">
        <f>N124*$E124</f>
        <v>16.354491571846825</v>
      </c>
      <c r="P124" s="330">
        <v>16.8</v>
      </c>
      <c r="Q124" s="330">
        <f>P124*$E124</f>
        <v>15.264192133723704</v>
      </c>
      <c r="R124" s="330">
        <v>59.4</v>
      </c>
      <c r="S124" s="330">
        <f>R124*$E124</f>
        <v>53.969822187094515</v>
      </c>
      <c r="T124" s="330">
        <v>59.4</v>
      </c>
      <c r="U124" s="330">
        <f>T124*$E124</f>
        <v>53.969822187094515</v>
      </c>
      <c r="V124" s="330">
        <v>78</v>
      </c>
      <c r="W124" s="330">
        <f>V124*$E124</f>
        <v>70.8694634780029</v>
      </c>
      <c r="X124" s="330">
        <v>59.4</v>
      </c>
      <c r="Y124" s="330">
        <f>X124*$E124</f>
        <v>53.969822187094515</v>
      </c>
      <c r="Z124" s="330">
        <v>18</v>
      </c>
      <c r="AA124" s="330">
        <f>Z124*$E124</f>
        <v>16.354491571846825</v>
      </c>
      <c r="AB124" s="330">
        <v>21.6</v>
      </c>
      <c r="AC124" s="330">
        <f>AB124*$E124</f>
        <v>19.62538988621619</v>
      </c>
      <c r="AD124" s="330">
        <v>18</v>
      </c>
      <c r="AE124" s="330">
        <f>AD124*$E124</f>
        <v>16.354491571846825</v>
      </c>
      <c r="AF124" s="330">
        <v>49.5</v>
      </c>
      <c r="AG124" s="330">
        <f>AF124*$E124</f>
        <v>44.97485182257876</v>
      </c>
      <c r="AH124" s="330">
        <v>34.5</v>
      </c>
      <c r="AI124" s="330">
        <f>AH124*$E124</f>
        <v>31.346108846039748</v>
      </c>
      <c r="AJ124" s="330">
        <v>18</v>
      </c>
      <c r="AK124" s="330">
        <f>AJ124*$E124</f>
        <v>16.354491571846825</v>
      </c>
      <c r="AL124" s="330">
        <v>25.2</v>
      </c>
      <c r="AM124" s="330">
        <f>AL124*$E124</f>
        <v>22.896288200585552</v>
      </c>
      <c r="AN124" s="330">
        <v>64.8</v>
      </c>
      <c r="AO124" s="330">
        <f>AN124*$E124</f>
        <v>58.876169658648564</v>
      </c>
      <c r="AP124" s="330">
        <v>54</v>
      </c>
      <c r="AQ124" s="330">
        <f>AP124*$E124</f>
        <v>49.06347471554047</v>
      </c>
      <c r="AR124" s="330">
        <v>27</v>
      </c>
      <c r="AS124" s="330">
        <f>AR124*$E124</f>
        <v>24.531737357770236</v>
      </c>
      <c r="AT124" s="330">
        <v>7.2</v>
      </c>
      <c r="AU124" s="330">
        <f>AT124*$E124</f>
        <v>6.54179662873873</v>
      </c>
      <c r="AV124" s="330">
        <v>7.2</v>
      </c>
      <c r="AW124" s="330">
        <f>AV124*$E124</f>
        <v>6.54179662873873</v>
      </c>
      <c r="AX124" s="330">
        <v>0</v>
      </c>
      <c r="AY124" s="330">
        <f>AX124*$E124</f>
        <v>0</v>
      </c>
      <c r="AZ124" s="330">
        <v>18</v>
      </c>
      <c r="BA124" s="330">
        <f>AZ124*$E124</f>
        <v>16.354491571846825</v>
      </c>
      <c r="BB124" s="330">
        <v>3.6</v>
      </c>
      <c r="BC124" s="330">
        <f>BB124*$E124</f>
        <v>3.270898314369365</v>
      </c>
      <c r="BD124" s="332">
        <v>18</v>
      </c>
      <c r="BE124" s="330">
        <f>BD124*$E124</f>
        <v>16.354491571846825</v>
      </c>
    </row>
    <row r="125" spans="2:57" s="319" customFormat="1" ht="14.25" customHeight="1" outlineLevel="2">
      <c r="B125" s="366" t="s">
        <v>262</v>
      </c>
      <c r="C125" s="367" t="s">
        <v>635</v>
      </c>
      <c r="D125" s="328" t="s">
        <v>636</v>
      </c>
      <c r="E125" s="329">
        <f>'Average Rates'!$E$138</f>
        <v>0.9085828651026013</v>
      </c>
      <c r="F125" s="330">
        <v>48</v>
      </c>
      <c r="G125" s="330">
        <f t="shared" si="149"/>
        <v>43.61197752492487</v>
      </c>
      <c r="H125" s="330">
        <v>52</v>
      </c>
      <c r="I125" s="330">
        <f t="shared" si="149"/>
        <v>47.24630898533527</v>
      </c>
      <c r="J125" s="330">
        <v>48</v>
      </c>
      <c r="K125" s="330">
        <f>J125*$E125</f>
        <v>43.61197752492487</v>
      </c>
      <c r="L125" s="330">
        <v>52</v>
      </c>
      <c r="M125" s="330">
        <f>L125*$E125</f>
        <v>47.24630898533527</v>
      </c>
      <c r="N125" s="330">
        <v>36</v>
      </c>
      <c r="O125" s="330">
        <f>N125*$E125</f>
        <v>32.70898314369365</v>
      </c>
      <c r="P125" s="330">
        <v>30</v>
      </c>
      <c r="Q125" s="330">
        <f>P125*$E125</f>
        <v>27.25748595307804</v>
      </c>
      <c r="R125" s="330">
        <v>68</v>
      </c>
      <c r="S125" s="330">
        <f>R125*$E125</f>
        <v>61.78363482697689</v>
      </c>
      <c r="T125" s="330">
        <v>66</v>
      </c>
      <c r="U125" s="330">
        <f>T125*$E125</f>
        <v>59.96646909677169</v>
      </c>
      <c r="V125" s="330">
        <v>112</v>
      </c>
      <c r="W125" s="330">
        <f>V125*$E125</f>
        <v>101.76128089149135</v>
      </c>
      <c r="X125" s="330">
        <v>84</v>
      </c>
      <c r="Y125" s="330">
        <f>X125*$E125</f>
        <v>76.32096066861851</v>
      </c>
      <c r="Z125" s="330">
        <v>34</v>
      </c>
      <c r="AA125" s="330">
        <f>Z125*$E125</f>
        <v>30.891817413488447</v>
      </c>
      <c r="AB125" s="330">
        <v>42</v>
      </c>
      <c r="AC125" s="330">
        <f>AB125*$E125</f>
        <v>38.160480334309256</v>
      </c>
      <c r="AD125" s="330">
        <v>34</v>
      </c>
      <c r="AE125" s="330">
        <f>AD125*$E125</f>
        <v>30.891817413488447</v>
      </c>
      <c r="AF125" s="330">
        <v>84</v>
      </c>
      <c r="AG125" s="330">
        <f>AF125*$E125</f>
        <v>76.32096066861851</v>
      </c>
      <c r="AH125" s="330">
        <v>68</v>
      </c>
      <c r="AI125" s="330">
        <f>AH125*$E125</f>
        <v>61.78363482697689</v>
      </c>
      <c r="AJ125" s="330">
        <v>32</v>
      </c>
      <c r="AK125" s="330">
        <f>AJ125*$E125</f>
        <v>29.074651683283243</v>
      </c>
      <c r="AL125" s="330">
        <v>42</v>
      </c>
      <c r="AM125" s="330">
        <f>AL125*$E125</f>
        <v>38.160480334309256</v>
      </c>
      <c r="AN125" s="330">
        <v>144</v>
      </c>
      <c r="AO125" s="330">
        <f>AN125*$E125</f>
        <v>130.8359325747746</v>
      </c>
      <c r="AP125" s="330">
        <v>51</v>
      </c>
      <c r="AQ125" s="330">
        <f>AP125*$E125</f>
        <v>46.33772612023267</v>
      </c>
      <c r="AR125" s="330">
        <v>34.5</v>
      </c>
      <c r="AS125" s="330">
        <f>AR125*$E125</f>
        <v>31.346108846039748</v>
      </c>
      <c r="AT125" s="330">
        <v>10</v>
      </c>
      <c r="AU125" s="330">
        <f>AT125*$E125</f>
        <v>9.085828651026013</v>
      </c>
      <c r="AV125" s="330">
        <v>10</v>
      </c>
      <c r="AW125" s="330">
        <f>AV125*$E125</f>
        <v>9.085828651026013</v>
      </c>
      <c r="AX125" s="330">
        <v>0</v>
      </c>
      <c r="AY125" s="330">
        <f>AX125*$E125</f>
        <v>0</v>
      </c>
      <c r="AZ125" s="330">
        <v>10</v>
      </c>
      <c r="BA125" s="330">
        <f>AZ125*$E125</f>
        <v>9.085828651026013</v>
      </c>
      <c r="BB125" s="330">
        <v>2</v>
      </c>
      <c r="BC125" s="330">
        <f>BB125*$E125</f>
        <v>1.8171657302052027</v>
      </c>
      <c r="BD125" s="332">
        <v>10</v>
      </c>
      <c r="BE125" s="330">
        <f>BD125*$E125</f>
        <v>9.085828651026013</v>
      </c>
    </row>
    <row r="126" spans="2:57" s="319" customFormat="1" ht="14.25" customHeight="1" outlineLevel="2">
      <c r="B126" s="366" t="s">
        <v>264</v>
      </c>
      <c r="C126" s="367" t="s">
        <v>637</v>
      </c>
      <c r="D126" s="328" t="s">
        <v>632</v>
      </c>
      <c r="E126" s="329">
        <f>'Average Rates'!$E$138</f>
        <v>0.9085828651026013</v>
      </c>
      <c r="F126" s="330">
        <v>10.8</v>
      </c>
      <c r="G126" s="330">
        <f t="shared" si="149"/>
        <v>9.812694943108095</v>
      </c>
      <c r="H126" s="330">
        <v>14.4</v>
      </c>
      <c r="I126" s="330">
        <f t="shared" si="149"/>
        <v>13.08359325747746</v>
      </c>
      <c r="J126" s="330">
        <v>18</v>
      </c>
      <c r="K126" s="330">
        <f>J126*$E126</f>
        <v>16.354491571846825</v>
      </c>
      <c r="L126" s="330">
        <v>14.4</v>
      </c>
      <c r="M126" s="330">
        <f>L126*$E126</f>
        <v>13.08359325747746</v>
      </c>
      <c r="N126" s="330">
        <v>10.8</v>
      </c>
      <c r="O126" s="330">
        <f>N126*$E126</f>
        <v>9.812694943108095</v>
      </c>
      <c r="P126" s="330">
        <v>9</v>
      </c>
      <c r="Q126" s="330">
        <f>P126*$E126</f>
        <v>8.177245785923413</v>
      </c>
      <c r="R126" s="330">
        <v>18</v>
      </c>
      <c r="S126" s="330">
        <f>R126*$E126</f>
        <v>16.354491571846825</v>
      </c>
      <c r="T126" s="330">
        <v>14.4</v>
      </c>
      <c r="U126" s="330">
        <f>T126*$E126</f>
        <v>13.08359325747746</v>
      </c>
      <c r="V126" s="330">
        <v>24</v>
      </c>
      <c r="W126" s="330">
        <f>V126*$E126</f>
        <v>21.805988762462434</v>
      </c>
      <c r="X126" s="330">
        <v>21.6</v>
      </c>
      <c r="Y126" s="330">
        <f>X126*$E126</f>
        <v>19.62538988621619</v>
      </c>
      <c r="Z126" s="330">
        <v>9</v>
      </c>
      <c r="AA126" s="330">
        <f>Z126*$E126</f>
        <v>8.177245785923413</v>
      </c>
      <c r="AB126" s="330">
        <v>9</v>
      </c>
      <c r="AC126" s="330">
        <f>AB126*$E126</f>
        <v>8.177245785923413</v>
      </c>
      <c r="AD126" s="330">
        <v>9</v>
      </c>
      <c r="AE126" s="330">
        <f>AD126*$E126</f>
        <v>8.177245785923413</v>
      </c>
      <c r="AF126" s="330">
        <v>18</v>
      </c>
      <c r="AG126" s="330">
        <f>AF126*$E126</f>
        <v>16.354491571846825</v>
      </c>
      <c r="AH126" s="330">
        <v>15</v>
      </c>
      <c r="AI126" s="330">
        <f>AH126*$E126</f>
        <v>13.62874297653902</v>
      </c>
      <c r="AJ126" s="330">
        <v>7.2</v>
      </c>
      <c r="AK126" s="330">
        <f>AJ126*$E126</f>
        <v>6.54179662873873</v>
      </c>
      <c r="AL126" s="330">
        <v>12.6</v>
      </c>
      <c r="AM126" s="330">
        <f>AL126*$E126</f>
        <v>11.448144100292776</v>
      </c>
      <c r="AN126" s="330">
        <v>36</v>
      </c>
      <c r="AO126" s="330">
        <f>AN126*$E126</f>
        <v>32.70898314369365</v>
      </c>
      <c r="AP126" s="330">
        <v>18</v>
      </c>
      <c r="AQ126" s="330">
        <f>AP126*$E126</f>
        <v>16.354491571846825</v>
      </c>
      <c r="AR126" s="330">
        <v>12.6</v>
      </c>
      <c r="AS126" s="330">
        <f>AR126*$E126</f>
        <v>11.448144100292776</v>
      </c>
      <c r="AT126" s="330">
        <v>3.6</v>
      </c>
      <c r="AU126" s="330">
        <f>AT126*$E126</f>
        <v>3.270898314369365</v>
      </c>
      <c r="AV126" s="330">
        <v>1.8</v>
      </c>
      <c r="AW126" s="330">
        <f>AV126*$E126</f>
        <v>1.6354491571846825</v>
      </c>
      <c r="AX126" s="330">
        <v>0</v>
      </c>
      <c r="AY126" s="330">
        <f>AX126*$E126</f>
        <v>0</v>
      </c>
      <c r="AZ126" s="330">
        <v>1.8</v>
      </c>
      <c r="BA126" s="330">
        <f>AZ126*$E126</f>
        <v>1.6354491571846825</v>
      </c>
      <c r="BB126" s="330">
        <v>1.8</v>
      </c>
      <c r="BC126" s="330">
        <f>BB126*$E126</f>
        <v>1.6354491571846825</v>
      </c>
      <c r="BD126" s="332">
        <v>1.8</v>
      </c>
      <c r="BE126" s="330">
        <f>BD126*$E126</f>
        <v>1.6354491571846825</v>
      </c>
    </row>
    <row r="127" spans="2:57" s="319" customFormat="1" ht="14.25" customHeight="1" outlineLevel="1">
      <c r="B127" s="339"/>
      <c r="C127" s="340" t="s">
        <v>638</v>
      </c>
      <c r="D127" s="341" t="s">
        <v>259</v>
      </c>
      <c r="E127" s="341"/>
      <c r="F127" s="341"/>
      <c r="G127" s="341">
        <f>SUM(G123:G126)</f>
        <v>97.58179971201939</v>
      </c>
      <c r="H127" s="341"/>
      <c r="I127" s="341">
        <f>SUM(I123:I126)</f>
        <v>104.48702948679916</v>
      </c>
      <c r="J127" s="341"/>
      <c r="K127" s="341">
        <f>SUM(K123:K126)</f>
        <v>104.12359634075811</v>
      </c>
      <c r="L127" s="341"/>
      <c r="M127" s="341">
        <f>SUM(M123:M126)</f>
        <v>104.48702948679916</v>
      </c>
      <c r="N127" s="341"/>
      <c r="O127" s="341">
        <f>SUM(O123:O126)</f>
        <v>65.4179662873873</v>
      </c>
      <c r="P127" s="341"/>
      <c r="Q127" s="341">
        <f>SUM(Q123:Q126)</f>
        <v>57.24072050146388</v>
      </c>
      <c r="R127" s="341"/>
      <c r="S127" s="341">
        <f>SUM(S123:S126)</f>
        <v>145.19154184339573</v>
      </c>
      <c r="T127" s="341"/>
      <c r="U127" s="341">
        <f>SUM(U123:U126)</f>
        <v>136.83257948445174</v>
      </c>
      <c r="V127" s="341"/>
      <c r="W127" s="341">
        <f>SUM(W123:W126)</f>
        <v>198.52535602491838</v>
      </c>
      <c r="X127" s="341"/>
      <c r="Y127" s="341">
        <f>SUM(Y123:Y126)</f>
        <v>162.9997659994067</v>
      </c>
      <c r="Z127" s="341"/>
      <c r="AA127" s="341">
        <f>SUM(AA123:AA126)</f>
        <v>61.96535139999741</v>
      </c>
      <c r="AB127" s="341"/>
      <c r="AC127" s="341">
        <f>SUM(AC123:AC126)</f>
        <v>72.5049126351876</v>
      </c>
      <c r="AD127" s="341"/>
      <c r="AE127" s="341">
        <f>SUM(AE123:AE126)</f>
        <v>61.96535139999741</v>
      </c>
      <c r="AF127" s="341"/>
      <c r="AG127" s="341">
        <f>SUM(AG123:AG126)</f>
        <v>148.55329844427533</v>
      </c>
      <c r="AH127" s="341"/>
      <c r="AI127" s="341">
        <f>SUM(AI123:AI126)</f>
        <v>114.93573243547907</v>
      </c>
      <c r="AJ127" s="341"/>
      <c r="AK127" s="341">
        <f>SUM(AK123:AK126)</f>
        <v>58.512736512607525</v>
      </c>
      <c r="AL127" s="341"/>
      <c r="AM127" s="341">
        <f>SUM(AM123:AM126)</f>
        <v>79.04670926392632</v>
      </c>
      <c r="AN127" s="341"/>
      <c r="AO127" s="341">
        <f>SUM(AO123:AO126)</f>
        <v>245.31737357770237</v>
      </c>
      <c r="AP127" s="341"/>
      <c r="AQ127" s="341">
        <f>SUM(AQ123:AQ126)</f>
        <v>126.4747348222821</v>
      </c>
      <c r="AR127" s="341"/>
      <c r="AS127" s="341">
        <f>SUM(AS123:AS126)</f>
        <v>77.13868524721086</v>
      </c>
      <c r="AT127" s="341"/>
      <c r="AU127" s="341">
        <f>SUM(AU123:AU126)</f>
        <v>20.53397275131879</v>
      </c>
      <c r="AV127" s="341"/>
      <c r="AW127" s="341">
        <f>SUM(AW123:AW126)</f>
        <v>18.898523594134105</v>
      </c>
      <c r="AX127" s="341"/>
      <c r="AY127" s="341">
        <f>SUM(AY123:AY126)</f>
        <v>0</v>
      </c>
      <c r="AZ127" s="341"/>
      <c r="BA127" s="341">
        <f>SUM(BA123:BA126)</f>
        <v>27.075769380057523</v>
      </c>
      <c r="BB127" s="341"/>
      <c r="BC127" s="341">
        <f>SUM(BC123:BC126)</f>
        <v>6.72351320175925</v>
      </c>
      <c r="BD127" s="341"/>
      <c r="BE127" s="341">
        <f>SUM(BE123:BE126)</f>
        <v>27.075769380057523</v>
      </c>
    </row>
    <row r="128" spans="2:57" s="319" customFormat="1" ht="14.25" customHeight="1" outlineLevel="1">
      <c r="B128" s="381"/>
      <c r="C128" s="396"/>
      <c r="D128" s="383"/>
      <c r="E128" s="384"/>
      <c r="F128" s="381"/>
      <c r="G128" s="381"/>
      <c r="H128" s="381"/>
      <c r="I128" s="381"/>
      <c r="J128" s="381"/>
      <c r="K128" s="381"/>
      <c r="L128" s="381"/>
      <c r="M128" s="381"/>
      <c r="N128" s="381"/>
      <c r="O128" s="381"/>
      <c r="P128" s="381"/>
      <c r="Q128" s="381"/>
      <c r="R128" s="381"/>
      <c r="S128" s="381"/>
      <c r="T128" s="381"/>
      <c r="U128" s="381"/>
      <c r="V128" s="381"/>
      <c r="W128" s="381"/>
      <c r="X128" s="381"/>
      <c r="Y128" s="381"/>
      <c r="Z128" s="381"/>
      <c r="AA128" s="381"/>
      <c r="AB128" s="381"/>
      <c r="AC128" s="381"/>
      <c r="AD128" s="381"/>
      <c r="AE128" s="381"/>
      <c r="AF128" s="381"/>
      <c r="AG128" s="381"/>
      <c r="AH128" s="381"/>
      <c r="AI128" s="381"/>
      <c r="AJ128" s="381"/>
      <c r="AK128" s="381"/>
      <c r="AL128" s="381"/>
      <c r="AM128" s="381"/>
      <c r="AN128" s="381"/>
      <c r="AO128" s="381"/>
      <c r="AP128" s="381"/>
      <c r="AQ128" s="381"/>
      <c r="AR128" s="381"/>
      <c r="AS128" s="381"/>
      <c r="AT128" s="381"/>
      <c r="AU128" s="381"/>
      <c r="AV128" s="381"/>
      <c r="AW128" s="381"/>
      <c r="AX128" s="381"/>
      <c r="AY128" s="381"/>
      <c r="AZ128" s="381"/>
      <c r="BA128" s="381"/>
      <c r="BB128" s="381"/>
      <c r="BC128" s="381"/>
      <c r="BD128" s="397"/>
      <c r="BE128" s="397"/>
    </row>
    <row r="129" spans="2:57" s="319" customFormat="1" ht="14.25" customHeight="1" outlineLevel="1">
      <c r="B129" s="323" t="s">
        <v>639</v>
      </c>
      <c r="C129" s="324" t="s">
        <v>640</v>
      </c>
      <c r="D129" s="325" t="s">
        <v>597</v>
      </c>
      <c r="E129" s="325"/>
      <c r="F129" s="325" t="s">
        <v>597</v>
      </c>
      <c r="G129" s="325"/>
      <c r="H129" s="325" t="s">
        <v>597</v>
      </c>
      <c r="I129" s="325"/>
      <c r="J129" s="325" t="s">
        <v>597</v>
      </c>
      <c r="K129" s="325"/>
      <c r="L129" s="325" t="s">
        <v>597</v>
      </c>
      <c r="M129" s="325"/>
      <c r="N129" s="325" t="s">
        <v>597</v>
      </c>
      <c r="O129" s="325"/>
      <c r="P129" s="325" t="s">
        <v>597</v>
      </c>
      <c r="Q129" s="325"/>
      <c r="R129" s="325" t="s">
        <v>597</v>
      </c>
      <c r="S129" s="325"/>
      <c r="T129" s="325" t="s">
        <v>597</v>
      </c>
      <c r="U129" s="325"/>
      <c r="V129" s="325" t="s">
        <v>597</v>
      </c>
      <c r="W129" s="325"/>
      <c r="X129" s="325"/>
      <c r="Y129" s="325"/>
      <c r="Z129" s="325" t="s">
        <v>597</v>
      </c>
      <c r="AA129" s="325"/>
      <c r="AB129" s="325" t="s">
        <v>597</v>
      </c>
      <c r="AC129" s="325"/>
      <c r="AD129" s="325" t="s">
        <v>597</v>
      </c>
      <c r="AE129" s="325"/>
      <c r="AF129" s="325" t="s">
        <v>597</v>
      </c>
      <c r="AG129" s="325"/>
      <c r="AH129" s="325" t="s">
        <v>597</v>
      </c>
      <c r="AI129" s="325"/>
      <c r="AJ129" s="325" t="s">
        <v>597</v>
      </c>
      <c r="AK129" s="325"/>
      <c r="AL129" s="325" t="s">
        <v>597</v>
      </c>
      <c r="AM129" s="325"/>
      <c r="AN129" s="325" t="s">
        <v>597</v>
      </c>
      <c r="AO129" s="325"/>
      <c r="AP129" s="325"/>
      <c r="AQ129" s="325"/>
      <c r="AR129" s="325"/>
      <c r="AS129" s="325"/>
      <c r="AT129" s="325"/>
      <c r="AU129" s="325"/>
      <c r="AV129" s="325"/>
      <c r="AW129" s="325"/>
      <c r="AX129" s="325"/>
      <c r="AY129" s="325"/>
      <c r="AZ129" s="325"/>
      <c r="BA129" s="325"/>
      <c r="BB129" s="325"/>
      <c r="BC129" s="325"/>
      <c r="BD129" s="325"/>
      <c r="BE129" s="325"/>
    </row>
    <row r="130" spans="2:57" s="319" customFormat="1" ht="14.25" customHeight="1" outlineLevel="2">
      <c r="B130" s="366" t="s">
        <v>257</v>
      </c>
      <c r="C130" s="538" t="s">
        <v>641</v>
      </c>
      <c r="D130" s="577" t="s">
        <v>642</v>
      </c>
      <c r="E130" s="578">
        <f>'Average Rates'!E143</f>
        <v>175.7157027246272</v>
      </c>
      <c r="F130" s="581">
        <v>1.8</v>
      </c>
      <c r="G130" s="581">
        <f>F130*$E130</f>
        <v>316.28826490432897</v>
      </c>
      <c r="H130" s="581">
        <v>1.8</v>
      </c>
      <c r="I130" s="581">
        <f>H130*$E130</f>
        <v>316.28826490432897</v>
      </c>
      <c r="J130" s="581">
        <v>1.8</v>
      </c>
      <c r="K130" s="581">
        <f>J130*$E130</f>
        <v>316.28826490432897</v>
      </c>
      <c r="L130" s="581">
        <v>1.8</v>
      </c>
      <c r="M130" s="581">
        <f>L130*$E130</f>
        <v>316.28826490432897</v>
      </c>
      <c r="N130" s="581">
        <v>1</v>
      </c>
      <c r="O130" s="581">
        <f>N130*$E130</f>
        <v>175.7157027246272</v>
      </c>
      <c r="P130" s="581">
        <v>1</v>
      </c>
      <c r="Q130" s="581">
        <f>P130*$E130</f>
        <v>175.7157027246272</v>
      </c>
      <c r="R130" s="581">
        <v>2.6</v>
      </c>
      <c r="S130" s="581">
        <f>R130*$E130</f>
        <v>456.8608270840307</v>
      </c>
      <c r="T130" s="581">
        <v>2.6</v>
      </c>
      <c r="U130" s="581">
        <f>T130*$E130</f>
        <v>456.8608270840307</v>
      </c>
      <c r="V130" s="581">
        <v>3.8</v>
      </c>
      <c r="W130" s="581">
        <f>V130*$E130</f>
        <v>667.7196703535833</v>
      </c>
      <c r="X130" s="581">
        <v>2.5</v>
      </c>
      <c r="Y130" s="581">
        <f>X130*$E130</f>
        <v>439.28925681156795</v>
      </c>
      <c r="Z130" s="581">
        <v>1.8</v>
      </c>
      <c r="AA130" s="581">
        <f>Z130*$E130</f>
        <v>316.28826490432897</v>
      </c>
      <c r="AB130" s="581">
        <v>1.35</v>
      </c>
      <c r="AC130" s="581">
        <f>AB130*$E130</f>
        <v>237.2161986782467</v>
      </c>
      <c r="AD130" s="581">
        <v>1.35</v>
      </c>
      <c r="AE130" s="581">
        <f>AD130*$E130</f>
        <v>237.2161986782467</v>
      </c>
      <c r="AF130" s="581">
        <v>3.3</v>
      </c>
      <c r="AG130" s="581">
        <f>AF130*$E130</f>
        <v>579.8618189912697</v>
      </c>
      <c r="AH130" s="581">
        <v>2.15</v>
      </c>
      <c r="AI130" s="581">
        <f>AH130*$E130</f>
        <v>377.78876085794843</v>
      </c>
      <c r="AJ130" s="581">
        <v>1</v>
      </c>
      <c r="AK130" s="581">
        <f>AJ130*$E130</f>
        <v>175.7157027246272</v>
      </c>
      <c r="AL130" s="581">
        <v>1.35</v>
      </c>
      <c r="AM130" s="581">
        <f>AL130*$E130</f>
        <v>237.2161986782467</v>
      </c>
      <c r="AN130" s="581">
        <v>4.9</v>
      </c>
      <c r="AO130" s="581">
        <f>AN130*$E130</f>
        <v>861.0069433506733</v>
      </c>
      <c r="AP130" s="581">
        <v>2.34</v>
      </c>
      <c r="AQ130" s="581">
        <f>AP130*$E130</f>
        <v>411.1747443756276</v>
      </c>
      <c r="AR130" s="581">
        <v>1.4625</v>
      </c>
      <c r="AS130" s="581">
        <f>AR130*$E130</f>
        <v>256.98421523476725</v>
      </c>
      <c r="AT130" s="581">
        <v>0.3</v>
      </c>
      <c r="AU130" s="581">
        <f>AT130*$E130</f>
        <v>52.71471081738816</v>
      </c>
      <c r="AV130" s="581">
        <v>0.3</v>
      </c>
      <c r="AW130" s="581">
        <f>AV130*$E130</f>
        <v>52.71471081738816</v>
      </c>
      <c r="AX130" s="581">
        <v>0</v>
      </c>
      <c r="AY130" s="581">
        <f>AX130*$E130</f>
        <v>0</v>
      </c>
      <c r="AZ130" s="581">
        <v>0.4</v>
      </c>
      <c r="BA130" s="581">
        <f>AZ130*$E130</f>
        <v>70.28628108985087</v>
      </c>
      <c r="BB130" s="581">
        <v>0.2</v>
      </c>
      <c r="BC130" s="581">
        <f>BB130*$E130</f>
        <v>35.14314054492544</v>
      </c>
      <c r="BD130" s="582">
        <v>0.35</v>
      </c>
      <c r="BE130" s="582">
        <f>BD130*$E130</f>
        <v>61.50049595361951</v>
      </c>
    </row>
    <row r="131" spans="2:57" s="319" customFormat="1" ht="14.25" customHeight="1" outlineLevel="2">
      <c r="B131" s="366" t="s">
        <v>260</v>
      </c>
      <c r="C131" s="538" t="s">
        <v>379</v>
      </c>
      <c r="D131" s="577"/>
      <c r="E131" s="579"/>
      <c r="F131" s="581"/>
      <c r="G131" s="581"/>
      <c r="H131" s="581"/>
      <c r="I131" s="581"/>
      <c r="J131" s="581"/>
      <c r="K131" s="581"/>
      <c r="L131" s="581"/>
      <c r="M131" s="581"/>
      <c r="N131" s="581"/>
      <c r="O131" s="581"/>
      <c r="P131" s="581"/>
      <c r="Q131" s="581"/>
      <c r="R131" s="581"/>
      <c r="S131" s="581"/>
      <c r="T131" s="581"/>
      <c r="U131" s="581"/>
      <c r="V131" s="581"/>
      <c r="W131" s="581"/>
      <c r="X131" s="581"/>
      <c r="Y131" s="581"/>
      <c r="Z131" s="581"/>
      <c r="AA131" s="581"/>
      <c r="AB131" s="581"/>
      <c r="AC131" s="581"/>
      <c r="AD131" s="581"/>
      <c r="AE131" s="581"/>
      <c r="AF131" s="581"/>
      <c r="AG131" s="581"/>
      <c r="AH131" s="581"/>
      <c r="AI131" s="581"/>
      <c r="AJ131" s="581"/>
      <c r="AK131" s="581"/>
      <c r="AL131" s="581"/>
      <c r="AM131" s="581"/>
      <c r="AN131" s="581"/>
      <c r="AO131" s="581"/>
      <c r="AP131" s="581"/>
      <c r="AQ131" s="581"/>
      <c r="AR131" s="581"/>
      <c r="AS131" s="581"/>
      <c r="AT131" s="581"/>
      <c r="AU131" s="581"/>
      <c r="AV131" s="581"/>
      <c r="AW131" s="581"/>
      <c r="AX131" s="581"/>
      <c r="AY131" s="581"/>
      <c r="AZ131" s="581"/>
      <c r="BA131" s="581"/>
      <c r="BB131" s="581"/>
      <c r="BC131" s="581"/>
      <c r="BD131" s="582"/>
      <c r="BE131" s="582"/>
    </row>
    <row r="132" spans="2:57" s="319" customFormat="1" ht="25.5" outlineLevel="2">
      <c r="B132" s="366" t="s">
        <v>262</v>
      </c>
      <c r="C132" s="538" t="s">
        <v>643</v>
      </c>
      <c r="D132" s="577"/>
      <c r="E132" s="579"/>
      <c r="F132" s="581"/>
      <c r="G132" s="581"/>
      <c r="H132" s="581"/>
      <c r="I132" s="581"/>
      <c r="J132" s="581"/>
      <c r="K132" s="581"/>
      <c r="L132" s="581"/>
      <c r="M132" s="581"/>
      <c r="N132" s="581"/>
      <c r="O132" s="581"/>
      <c r="P132" s="581"/>
      <c r="Q132" s="581"/>
      <c r="R132" s="581"/>
      <c r="S132" s="581"/>
      <c r="T132" s="581"/>
      <c r="U132" s="581"/>
      <c r="V132" s="581"/>
      <c r="W132" s="581"/>
      <c r="X132" s="581"/>
      <c r="Y132" s="581"/>
      <c r="Z132" s="581"/>
      <c r="AA132" s="581"/>
      <c r="AB132" s="581"/>
      <c r="AC132" s="581"/>
      <c r="AD132" s="581"/>
      <c r="AE132" s="581"/>
      <c r="AF132" s="581"/>
      <c r="AG132" s="581"/>
      <c r="AH132" s="581"/>
      <c r="AI132" s="581"/>
      <c r="AJ132" s="581"/>
      <c r="AK132" s="581"/>
      <c r="AL132" s="581"/>
      <c r="AM132" s="581"/>
      <c r="AN132" s="581"/>
      <c r="AO132" s="581"/>
      <c r="AP132" s="581"/>
      <c r="AQ132" s="581"/>
      <c r="AR132" s="581"/>
      <c r="AS132" s="581"/>
      <c r="AT132" s="581"/>
      <c r="AU132" s="581"/>
      <c r="AV132" s="581"/>
      <c r="AW132" s="581"/>
      <c r="AX132" s="581"/>
      <c r="AY132" s="581"/>
      <c r="AZ132" s="581"/>
      <c r="BA132" s="581"/>
      <c r="BB132" s="581"/>
      <c r="BC132" s="581"/>
      <c r="BD132" s="582"/>
      <c r="BE132" s="582"/>
    </row>
    <row r="133" spans="2:57" s="319" customFormat="1" ht="25.5" outlineLevel="2">
      <c r="B133" s="366" t="s">
        <v>264</v>
      </c>
      <c r="C133" s="538" t="s">
        <v>644</v>
      </c>
      <c r="D133" s="577"/>
      <c r="E133" s="579"/>
      <c r="F133" s="581"/>
      <c r="G133" s="581"/>
      <c r="H133" s="581"/>
      <c r="I133" s="581"/>
      <c r="J133" s="581"/>
      <c r="K133" s="581"/>
      <c r="L133" s="581"/>
      <c r="M133" s="581"/>
      <c r="N133" s="581"/>
      <c r="O133" s="581"/>
      <c r="P133" s="581"/>
      <c r="Q133" s="581"/>
      <c r="R133" s="581"/>
      <c r="S133" s="581"/>
      <c r="T133" s="581"/>
      <c r="U133" s="581"/>
      <c r="V133" s="581"/>
      <c r="W133" s="581"/>
      <c r="X133" s="581"/>
      <c r="Y133" s="581"/>
      <c r="Z133" s="581"/>
      <c r="AA133" s="581"/>
      <c r="AB133" s="581"/>
      <c r="AC133" s="581"/>
      <c r="AD133" s="581"/>
      <c r="AE133" s="581"/>
      <c r="AF133" s="581"/>
      <c r="AG133" s="581"/>
      <c r="AH133" s="581"/>
      <c r="AI133" s="581"/>
      <c r="AJ133" s="581"/>
      <c r="AK133" s="581"/>
      <c r="AL133" s="581"/>
      <c r="AM133" s="581"/>
      <c r="AN133" s="581"/>
      <c r="AO133" s="581"/>
      <c r="AP133" s="581"/>
      <c r="AQ133" s="581"/>
      <c r="AR133" s="581"/>
      <c r="AS133" s="581"/>
      <c r="AT133" s="581"/>
      <c r="AU133" s="581"/>
      <c r="AV133" s="581"/>
      <c r="AW133" s="581"/>
      <c r="AX133" s="581"/>
      <c r="AY133" s="581"/>
      <c r="AZ133" s="581"/>
      <c r="BA133" s="581"/>
      <c r="BB133" s="581"/>
      <c r="BC133" s="581"/>
      <c r="BD133" s="582"/>
      <c r="BE133" s="582"/>
    </row>
    <row r="134" spans="2:57" s="319" customFormat="1" ht="14.25" customHeight="1" outlineLevel="2">
      <c r="B134" s="366" t="s">
        <v>270</v>
      </c>
      <c r="C134" s="538" t="s">
        <v>645</v>
      </c>
      <c r="D134" s="577"/>
      <c r="E134" s="579"/>
      <c r="F134" s="581"/>
      <c r="G134" s="581"/>
      <c r="H134" s="581"/>
      <c r="I134" s="581"/>
      <c r="J134" s="581"/>
      <c r="K134" s="581"/>
      <c r="L134" s="581"/>
      <c r="M134" s="581"/>
      <c r="N134" s="581"/>
      <c r="O134" s="581"/>
      <c r="P134" s="581"/>
      <c r="Q134" s="581"/>
      <c r="R134" s="581"/>
      <c r="S134" s="581"/>
      <c r="T134" s="581"/>
      <c r="U134" s="581"/>
      <c r="V134" s="581"/>
      <c r="W134" s="581"/>
      <c r="X134" s="581"/>
      <c r="Y134" s="581"/>
      <c r="Z134" s="581"/>
      <c r="AA134" s="581"/>
      <c r="AB134" s="581"/>
      <c r="AC134" s="581"/>
      <c r="AD134" s="581"/>
      <c r="AE134" s="581"/>
      <c r="AF134" s="581"/>
      <c r="AG134" s="581"/>
      <c r="AH134" s="581"/>
      <c r="AI134" s="581"/>
      <c r="AJ134" s="581"/>
      <c r="AK134" s="581"/>
      <c r="AL134" s="581"/>
      <c r="AM134" s="581"/>
      <c r="AN134" s="581"/>
      <c r="AO134" s="581"/>
      <c r="AP134" s="581"/>
      <c r="AQ134" s="581"/>
      <c r="AR134" s="581"/>
      <c r="AS134" s="581"/>
      <c r="AT134" s="581"/>
      <c r="AU134" s="581"/>
      <c r="AV134" s="581"/>
      <c r="AW134" s="581"/>
      <c r="AX134" s="581"/>
      <c r="AY134" s="581"/>
      <c r="AZ134" s="581"/>
      <c r="BA134" s="581"/>
      <c r="BB134" s="581"/>
      <c r="BC134" s="581"/>
      <c r="BD134" s="582"/>
      <c r="BE134" s="582"/>
    </row>
    <row r="135" spans="2:57" s="319" customFormat="1" ht="25.5" outlineLevel="2">
      <c r="B135" s="366" t="s">
        <v>272</v>
      </c>
      <c r="C135" s="538" t="s">
        <v>646</v>
      </c>
      <c r="D135" s="577"/>
      <c r="E135" s="579"/>
      <c r="F135" s="581"/>
      <c r="G135" s="581"/>
      <c r="H135" s="581"/>
      <c r="I135" s="581"/>
      <c r="J135" s="581"/>
      <c r="K135" s="581"/>
      <c r="L135" s="581"/>
      <c r="M135" s="581"/>
      <c r="N135" s="581"/>
      <c r="O135" s="581"/>
      <c r="P135" s="581"/>
      <c r="Q135" s="581"/>
      <c r="R135" s="581"/>
      <c r="S135" s="581"/>
      <c r="T135" s="581"/>
      <c r="U135" s="581"/>
      <c r="V135" s="581"/>
      <c r="W135" s="581"/>
      <c r="X135" s="581"/>
      <c r="Y135" s="581"/>
      <c r="Z135" s="581"/>
      <c r="AA135" s="581"/>
      <c r="AB135" s="581"/>
      <c r="AC135" s="581"/>
      <c r="AD135" s="581"/>
      <c r="AE135" s="581"/>
      <c r="AF135" s="581"/>
      <c r="AG135" s="581"/>
      <c r="AH135" s="581"/>
      <c r="AI135" s="581"/>
      <c r="AJ135" s="581"/>
      <c r="AK135" s="581"/>
      <c r="AL135" s="581"/>
      <c r="AM135" s="581"/>
      <c r="AN135" s="581"/>
      <c r="AO135" s="581"/>
      <c r="AP135" s="581"/>
      <c r="AQ135" s="581"/>
      <c r="AR135" s="581"/>
      <c r="AS135" s="581"/>
      <c r="AT135" s="581"/>
      <c r="AU135" s="581"/>
      <c r="AV135" s="581"/>
      <c r="AW135" s="581"/>
      <c r="AX135" s="581"/>
      <c r="AY135" s="581"/>
      <c r="AZ135" s="581"/>
      <c r="BA135" s="581"/>
      <c r="BB135" s="581"/>
      <c r="BC135" s="581"/>
      <c r="BD135" s="582"/>
      <c r="BE135" s="582"/>
    </row>
    <row r="136" spans="2:57" s="319" customFormat="1" ht="14.25" customHeight="1" outlineLevel="2">
      <c r="B136" s="366" t="s">
        <v>287</v>
      </c>
      <c r="C136" s="538" t="s">
        <v>647</v>
      </c>
      <c r="D136" s="577"/>
      <c r="E136" s="579"/>
      <c r="F136" s="581"/>
      <c r="G136" s="581"/>
      <c r="H136" s="581"/>
      <c r="I136" s="581"/>
      <c r="J136" s="581"/>
      <c r="K136" s="581"/>
      <c r="L136" s="581"/>
      <c r="M136" s="581"/>
      <c r="N136" s="581"/>
      <c r="O136" s="581"/>
      <c r="P136" s="581"/>
      <c r="Q136" s="581"/>
      <c r="R136" s="581"/>
      <c r="S136" s="581"/>
      <c r="T136" s="581"/>
      <c r="U136" s="581"/>
      <c r="V136" s="581"/>
      <c r="W136" s="581"/>
      <c r="X136" s="581"/>
      <c r="Y136" s="581"/>
      <c r="Z136" s="581"/>
      <c r="AA136" s="581"/>
      <c r="AB136" s="581"/>
      <c r="AC136" s="581"/>
      <c r="AD136" s="581"/>
      <c r="AE136" s="581"/>
      <c r="AF136" s="581"/>
      <c r="AG136" s="581"/>
      <c r="AH136" s="581"/>
      <c r="AI136" s="581"/>
      <c r="AJ136" s="581"/>
      <c r="AK136" s="581"/>
      <c r="AL136" s="581"/>
      <c r="AM136" s="581"/>
      <c r="AN136" s="581"/>
      <c r="AO136" s="581"/>
      <c r="AP136" s="581"/>
      <c r="AQ136" s="581"/>
      <c r="AR136" s="581"/>
      <c r="AS136" s="581"/>
      <c r="AT136" s="581"/>
      <c r="AU136" s="581"/>
      <c r="AV136" s="581"/>
      <c r="AW136" s="581"/>
      <c r="AX136" s="581"/>
      <c r="AY136" s="581"/>
      <c r="AZ136" s="581"/>
      <c r="BA136" s="581"/>
      <c r="BB136" s="581"/>
      <c r="BC136" s="581"/>
      <c r="BD136" s="582"/>
      <c r="BE136" s="582"/>
    </row>
    <row r="137" spans="2:57" s="319" customFormat="1" ht="14.25" customHeight="1" outlineLevel="2">
      <c r="B137" s="366" t="s">
        <v>289</v>
      </c>
      <c r="C137" s="538" t="s">
        <v>385</v>
      </c>
      <c r="D137" s="577"/>
      <c r="E137" s="579"/>
      <c r="F137" s="581"/>
      <c r="G137" s="581"/>
      <c r="H137" s="581"/>
      <c r="I137" s="581"/>
      <c r="J137" s="581"/>
      <c r="K137" s="581"/>
      <c r="L137" s="581"/>
      <c r="M137" s="581"/>
      <c r="N137" s="581"/>
      <c r="O137" s="581"/>
      <c r="P137" s="581"/>
      <c r="Q137" s="581"/>
      <c r="R137" s="581"/>
      <c r="S137" s="581"/>
      <c r="T137" s="581"/>
      <c r="U137" s="581"/>
      <c r="V137" s="581"/>
      <c r="W137" s="581"/>
      <c r="X137" s="581"/>
      <c r="Y137" s="581"/>
      <c r="Z137" s="581"/>
      <c r="AA137" s="581"/>
      <c r="AB137" s="581"/>
      <c r="AC137" s="581"/>
      <c r="AD137" s="581"/>
      <c r="AE137" s="581"/>
      <c r="AF137" s="581"/>
      <c r="AG137" s="581"/>
      <c r="AH137" s="581"/>
      <c r="AI137" s="581"/>
      <c r="AJ137" s="581"/>
      <c r="AK137" s="581"/>
      <c r="AL137" s="581"/>
      <c r="AM137" s="581"/>
      <c r="AN137" s="581"/>
      <c r="AO137" s="581"/>
      <c r="AP137" s="581"/>
      <c r="AQ137" s="581"/>
      <c r="AR137" s="581"/>
      <c r="AS137" s="581"/>
      <c r="AT137" s="581"/>
      <c r="AU137" s="581"/>
      <c r="AV137" s="581"/>
      <c r="AW137" s="581"/>
      <c r="AX137" s="581"/>
      <c r="AY137" s="581"/>
      <c r="AZ137" s="581"/>
      <c r="BA137" s="581"/>
      <c r="BB137" s="581"/>
      <c r="BC137" s="581"/>
      <c r="BD137" s="582"/>
      <c r="BE137" s="582"/>
    </row>
    <row r="138" spans="2:57" s="319" customFormat="1" ht="14.25" customHeight="1" outlineLevel="2">
      <c r="B138" s="366" t="s">
        <v>443</v>
      </c>
      <c r="C138" s="538" t="s">
        <v>648</v>
      </c>
      <c r="D138" s="577"/>
      <c r="E138" s="579"/>
      <c r="F138" s="581"/>
      <c r="G138" s="581"/>
      <c r="H138" s="581"/>
      <c r="I138" s="581"/>
      <c r="J138" s="581"/>
      <c r="K138" s="581"/>
      <c r="L138" s="581"/>
      <c r="M138" s="581"/>
      <c r="N138" s="581"/>
      <c r="O138" s="581"/>
      <c r="P138" s="581"/>
      <c r="Q138" s="581"/>
      <c r="R138" s="581"/>
      <c r="S138" s="581"/>
      <c r="T138" s="581"/>
      <c r="U138" s="581"/>
      <c r="V138" s="581"/>
      <c r="W138" s="581"/>
      <c r="X138" s="581"/>
      <c r="Y138" s="581"/>
      <c r="Z138" s="581"/>
      <c r="AA138" s="581"/>
      <c r="AB138" s="581"/>
      <c r="AC138" s="581"/>
      <c r="AD138" s="581"/>
      <c r="AE138" s="581"/>
      <c r="AF138" s="581"/>
      <c r="AG138" s="581"/>
      <c r="AH138" s="581"/>
      <c r="AI138" s="581"/>
      <c r="AJ138" s="581"/>
      <c r="AK138" s="581"/>
      <c r="AL138" s="581"/>
      <c r="AM138" s="581"/>
      <c r="AN138" s="581"/>
      <c r="AO138" s="581"/>
      <c r="AP138" s="581"/>
      <c r="AQ138" s="581"/>
      <c r="AR138" s="581"/>
      <c r="AS138" s="581"/>
      <c r="AT138" s="581"/>
      <c r="AU138" s="581"/>
      <c r="AV138" s="581"/>
      <c r="AW138" s="581"/>
      <c r="AX138" s="581"/>
      <c r="AY138" s="581"/>
      <c r="AZ138" s="581"/>
      <c r="BA138" s="581"/>
      <c r="BB138" s="581"/>
      <c r="BC138" s="581"/>
      <c r="BD138" s="582"/>
      <c r="BE138" s="582"/>
    </row>
    <row r="139" spans="2:57" s="319" customFormat="1" ht="14.25" customHeight="1" outlineLevel="2">
      <c r="B139" s="366" t="s">
        <v>291</v>
      </c>
      <c r="C139" s="538" t="s">
        <v>387</v>
      </c>
      <c r="D139" s="577"/>
      <c r="E139" s="580"/>
      <c r="F139" s="581"/>
      <c r="G139" s="581"/>
      <c r="H139" s="581"/>
      <c r="I139" s="581"/>
      <c r="J139" s="581"/>
      <c r="K139" s="581"/>
      <c r="L139" s="581"/>
      <c r="M139" s="581"/>
      <c r="N139" s="581"/>
      <c r="O139" s="581"/>
      <c r="P139" s="581"/>
      <c r="Q139" s="581"/>
      <c r="R139" s="581"/>
      <c r="S139" s="581"/>
      <c r="T139" s="581"/>
      <c r="U139" s="581"/>
      <c r="V139" s="581"/>
      <c r="W139" s="581"/>
      <c r="X139" s="581"/>
      <c r="Y139" s="581"/>
      <c r="Z139" s="581"/>
      <c r="AA139" s="581"/>
      <c r="AB139" s="581"/>
      <c r="AC139" s="581"/>
      <c r="AD139" s="581"/>
      <c r="AE139" s="581"/>
      <c r="AF139" s="581"/>
      <c r="AG139" s="581"/>
      <c r="AH139" s="581"/>
      <c r="AI139" s="581"/>
      <c r="AJ139" s="581"/>
      <c r="AK139" s="581"/>
      <c r="AL139" s="581"/>
      <c r="AM139" s="581"/>
      <c r="AN139" s="581"/>
      <c r="AO139" s="581"/>
      <c r="AP139" s="581"/>
      <c r="AQ139" s="581"/>
      <c r="AR139" s="581"/>
      <c r="AS139" s="581"/>
      <c r="AT139" s="581"/>
      <c r="AU139" s="581"/>
      <c r="AV139" s="581"/>
      <c r="AW139" s="581"/>
      <c r="AX139" s="581"/>
      <c r="AY139" s="581"/>
      <c r="AZ139" s="581"/>
      <c r="BA139" s="581"/>
      <c r="BB139" s="581"/>
      <c r="BC139" s="581"/>
      <c r="BD139" s="582"/>
      <c r="BE139" s="582"/>
    </row>
    <row r="140" spans="2:57" s="319" customFormat="1" ht="14.25" customHeight="1" outlineLevel="1">
      <c r="B140" s="339"/>
      <c r="C140" s="340" t="s">
        <v>649</v>
      </c>
      <c r="D140" s="341" t="s">
        <v>259</v>
      </c>
      <c r="E140" s="341"/>
      <c r="F140" s="341"/>
      <c r="G140" s="341">
        <f>SUM(G130)</f>
        <v>316.28826490432897</v>
      </c>
      <c r="H140" s="341"/>
      <c r="I140" s="341">
        <f>SUM(I130)</f>
        <v>316.28826490432897</v>
      </c>
      <c r="J140" s="341"/>
      <c r="K140" s="341">
        <f>SUM(K130)</f>
        <v>316.28826490432897</v>
      </c>
      <c r="L140" s="341"/>
      <c r="M140" s="341">
        <f>SUM(M130)</f>
        <v>316.28826490432897</v>
      </c>
      <c r="N140" s="341"/>
      <c r="O140" s="341">
        <f>SUM(O130)</f>
        <v>175.7157027246272</v>
      </c>
      <c r="P140" s="341"/>
      <c r="Q140" s="341">
        <f>SUM(Q130)</f>
        <v>175.7157027246272</v>
      </c>
      <c r="R140" s="341"/>
      <c r="S140" s="341">
        <f>SUM(S130)</f>
        <v>456.8608270840307</v>
      </c>
      <c r="T140" s="341"/>
      <c r="U140" s="341">
        <f>SUM(U130)</f>
        <v>456.8608270840307</v>
      </c>
      <c r="V140" s="341"/>
      <c r="W140" s="341">
        <f>SUM(W130)</f>
        <v>667.7196703535833</v>
      </c>
      <c r="X140" s="341"/>
      <c r="Y140" s="341">
        <f>SUM(Y130)</f>
        <v>439.28925681156795</v>
      </c>
      <c r="Z140" s="341"/>
      <c r="AA140" s="341">
        <f>SUM(AA130)</f>
        <v>316.28826490432897</v>
      </c>
      <c r="AB140" s="341"/>
      <c r="AC140" s="341">
        <f>SUM(AC130)</f>
        <v>237.2161986782467</v>
      </c>
      <c r="AD140" s="341"/>
      <c r="AE140" s="341">
        <f>SUM(AE130)</f>
        <v>237.2161986782467</v>
      </c>
      <c r="AF140" s="341"/>
      <c r="AG140" s="341">
        <f>SUM(AG130)</f>
        <v>579.8618189912697</v>
      </c>
      <c r="AH140" s="341"/>
      <c r="AI140" s="341">
        <f>SUM(AI130)</f>
        <v>377.78876085794843</v>
      </c>
      <c r="AJ140" s="341"/>
      <c r="AK140" s="341">
        <f>SUM(AK130)</f>
        <v>175.7157027246272</v>
      </c>
      <c r="AL140" s="341"/>
      <c r="AM140" s="341">
        <f>SUM(AM130)</f>
        <v>237.2161986782467</v>
      </c>
      <c r="AN140" s="341"/>
      <c r="AO140" s="341">
        <f>SUM(AO130)</f>
        <v>861.0069433506733</v>
      </c>
      <c r="AP140" s="341"/>
      <c r="AQ140" s="341">
        <f>SUM(AQ130)</f>
        <v>411.1747443756276</v>
      </c>
      <c r="AR140" s="341"/>
      <c r="AS140" s="341">
        <f>SUM(AS130)</f>
        <v>256.98421523476725</v>
      </c>
      <c r="AT140" s="341"/>
      <c r="AU140" s="341">
        <f>SUM(AU130)</f>
        <v>52.71471081738816</v>
      </c>
      <c r="AV140" s="341"/>
      <c r="AW140" s="341">
        <f>SUM(AW130)</f>
        <v>52.71471081738816</v>
      </c>
      <c r="AX140" s="341"/>
      <c r="AY140" s="341">
        <f>SUM(AY130)</f>
        <v>0</v>
      </c>
      <c r="AZ140" s="341"/>
      <c r="BA140" s="341">
        <f>SUM(BA130)</f>
        <v>70.28628108985087</v>
      </c>
      <c r="BB140" s="341"/>
      <c r="BC140" s="341">
        <f>SUM(BC130)</f>
        <v>35.14314054492544</v>
      </c>
      <c r="BD140" s="341"/>
      <c r="BE140" s="341">
        <f>SUM(BE130)</f>
        <v>61.50049595361951</v>
      </c>
    </row>
    <row r="141" spans="2:57" s="319" customFormat="1" ht="14.25" customHeight="1" outlineLevel="1">
      <c r="B141" s="381"/>
      <c r="C141" s="396"/>
      <c r="D141" s="383"/>
      <c r="E141" s="384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1"/>
      <c r="S141" s="381"/>
      <c r="T141" s="381"/>
      <c r="U141" s="381"/>
      <c r="V141" s="381"/>
      <c r="W141" s="381"/>
      <c r="X141" s="381"/>
      <c r="Y141" s="381"/>
      <c r="Z141" s="381"/>
      <c r="AA141" s="381"/>
      <c r="AB141" s="381"/>
      <c r="AC141" s="381"/>
      <c r="AD141" s="381"/>
      <c r="AE141" s="381"/>
      <c r="AF141" s="381"/>
      <c r="AG141" s="381"/>
      <c r="AH141" s="381"/>
      <c r="AI141" s="381"/>
      <c r="AJ141" s="381"/>
      <c r="AK141" s="381"/>
      <c r="AL141" s="381"/>
      <c r="AM141" s="381"/>
      <c r="AN141" s="381"/>
      <c r="AO141" s="381"/>
      <c r="AP141" s="381"/>
      <c r="AQ141" s="381"/>
      <c r="AR141" s="381"/>
      <c r="AS141" s="381"/>
      <c r="AT141" s="381"/>
      <c r="AU141" s="381"/>
      <c r="AV141" s="381"/>
      <c r="AW141" s="381"/>
      <c r="AX141" s="381"/>
      <c r="AY141" s="381"/>
      <c r="AZ141" s="381"/>
      <c r="BA141" s="381"/>
      <c r="BB141" s="381"/>
      <c r="BC141" s="381"/>
      <c r="BD141" s="397"/>
      <c r="BE141" s="397"/>
    </row>
    <row r="142" spans="2:57" s="319" customFormat="1" ht="14.25" customHeight="1" outlineLevel="1">
      <c r="B142" s="323" t="s">
        <v>650</v>
      </c>
      <c r="C142" s="324" t="s">
        <v>651</v>
      </c>
      <c r="D142" s="325"/>
      <c r="E142" s="325"/>
      <c r="F142" s="325"/>
      <c r="G142" s="325"/>
      <c r="H142" s="325"/>
      <c r="I142" s="325"/>
      <c r="J142" s="325"/>
      <c r="K142" s="325"/>
      <c r="L142" s="325"/>
      <c r="M142" s="325"/>
      <c r="N142" s="325"/>
      <c r="O142" s="325"/>
      <c r="P142" s="325"/>
      <c r="Q142" s="325"/>
      <c r="R142" s="325"/>
      <c r="S142" s="325"/>
      <c r="T142" s="325"/>
      <c r="U142" s="325"/>
      <c r="V142" s="325"/>
      <c r="W142" s="325"/>
      <c r="X142" s="325"/>
      <c r="Y142" s="325"/>
      <c r="Z142" s="325"/>
      <c r="AA142" s="325"/>
      <c r="AB142" s="325"/>
      <c r="AC142" s="325"/>
      <c r="AD142" s="325"/>
      <c r="AE142" s="325"/>
      <c r="AF142" s="325"/>
      <c r="AG142" s="325"/>
      <c r="AH142" s="325"/>
      <c r="AI142" s="325"/>
      <c r="AJ142" s="325"/>
      <c r="AK142" s="325"/>
      <c r="AL142" s="325"/>
      <c r="AM142" s="325"/>
      <c r="AN142" s="325"/>
      <c r="AO142" s="325"/>
      <c r="AP142" s="325"/>
      <c r="AQ142" s="325"/>
      <c r="AR142" s="325"/>
      <c r="AS142" s="325"/>
      <c r="AT142" s="325"/>
      <c r="AU142" s="325"/>
      <c r="AV142" s="325"/>
      <c r="AW142" s="325"/>
      <c r="AX142" s="325"/>
      <c r="AY142" s="325"/>
      <c r="AZ142" s="325"/>
      <c r="BA142" s="325"/>
      <c r="BB142" s="325"/>
      <c r="BC142" s="325"/>
      <c r="BD142" s="325"/>
      <c r="BE142" s="325"/>
    </row>
    <row r="143" spans="2:57" s="319" customFormat="1" ht="14.25" customHeight="1" outlineLevel="2">
      <c r="B143" s="366" t="s">
        <v>257</v>
      </c>
      <c r="C143" s="367" t="s">
        <v>652</v>
      </c>
      <c r="D143" s="328"/>
      <c r="E143" s="330"/>
      <c r="F143" s="330"/>
      <c r="G143" s="330"/>
      <c r="H143" s="330"/>
      <c r="I143" s="330"/>
      <c r="J143" s="330"/>
      <c r="K143" s="330"/>
      <c r="L143" s="330"/>
      <c r="M143" s="330"/>
      <c r="N143" s="330"/>
      <c r="O143" s="330"/>
      <c r="P143" s="330"/>
      <c r="Q143" s="330"/>
      <c r="R143" s="330"/>
      <c r="S143" s="330"/>
      <c r="T143" s="330"/>
      <c r="U143" s="330"/>
      <c r="V143" s="330"/>
      <c r="W143" s="330"/>
      <c r="X143" s="330"/>
      <c r="Y143" s="330"/>
      <c r="Z143" s="330"/>
      <c r="AA143" s="330"/>
      <c r="AB143" s="330"/>
      <c r="AC143" s="330"/>
      <c r="AD143" s="330"/>
      <c r="AE143" s="330"/>
      <c r="AF143" s="330"/>
      <c r="AG143" s="330"/>
      <c r="AH143" s="330"/>
      <c r="AI143" s="330"/>
      <c r="AJ143" s="330"/>
      <c r="AK143" s="330"/>
      <c r="AL143" s="330"/>
      <c r="AM143" s="330"/>
      <c r="AN143" s="330"/>
      <c r="AO143" s="330"/>
      <c r="AP143" s="330"/>
      <c r="AQ143" s="330"/>
      <c r="AR143" s="330">
        <v>0</v>
      </c>
      <c r="AS143" s="330">
        <v>0</v>
      </c>
      <c r="AT143" s="330"/>
      <c r="AU143" s="330"/>
      <c r="AV143" s="330"/>
      <c r="AW143" s="330"/>
      <c r="AX143" s="330"/>
      <c r="AY143" s="330"/>
      <c r="AZ143" s="330"/>
      <c r="BA143" s="330"/>
      <c r="BB143" s="330"/>
      <c r="BC143" s="330"/>
      <c r="BD143" s="404"/>
      <c r="BE143" s="404"/>
    </row>
    <row r="144" spans="2:57" s="319" customFormat="1" ht="14.25" customHeight="1" outlineLevel="3">
      <c r="B144" s="337" t="s">
        <v>540</v>
      </c>
      <c r="C144" s="394" t="s">
        <v>653</v>
      </c>
      <c r="D144" s="328" t="s">
        <v>555</v>
      </c>
      <c r="E144" s="329">
        <f>'Average Rates'!$E$88</f>
        <v>3.0190025199770227</v>
      </c>
      <c r="F144" s="330">
        <v>5</v>
      </c>
      <c r="G144" s="330">
        <f>F144*$E144</f>
        <v>15.095012599885113</v>
      </c>
      <c r="H144" s="330">
        <v>5</v>
      </c>
      <c r="I144" s="330">
        <f>H144*$E144</f>
        <v>15.095012599885113</v>
      </c>
      <c r="J144" s="330">
        <v>5</v>
      </c>
      <c r="K144" s="330">
        <f>J144*$E144</f>
        <v>15.095012599885113</v>
      </c>
      <c r="L144" s="330">
        <v>5</v>
      </c>
      <c r="M144" s="330">
        <f>L144*$E144</f>
        <v>15.095012599885113</v>
      </c>
      <c r="N144" s="330">
        <v>3</v>
      </c>
      <c r="O144" s="330">
        <f>N144*$E144</f>
        <v>9.057007559931069</v>
      </c>
      <c r="P144" s="330">
        <v>3</v>
      </c>
      <c r="Q144" s="330">
        <f>P144*$E144</f>
        <v>9.057007559931069</v>
      </c>
      <c r="R144" s="330">
        <v>7</v>
      </c>
      <c r="S144" s="330">
        <f>R144*$E144</f>
        <v>21.13301763983916</v>
      </c>
      <c r="T144" s="330">
        <v>5</v>
      </c>
      <c r="U144" s="330">
        <f>T144*$E144</f>
        <v>15.095012599885113</v>
      </c>
      <c r="V144" s="330">
        <v>13</v>
      </c>
      <c r="W144" s="330">
        <f>V144*$E144</f>
        <v>39.2470327597013</v>
      </c>
      <c r="X144" s="330">
        <v>7</v>
      </c>
      <c r="Y144" s="330">
        <f>X144*$E144</f>
        <v>21.13301763983916</v>
      </c>
      <c r="Z144" s="330">
        <v>3</v>
      </c>
      <c r="AA144" s="330">
        <f>Z144*$E144</f>
        <v>9.057007559931069</v>
      </c>
      <c r="AB144" s="330">
        <v>3</v>
      </c>
      <c r="AC144" s="330">
        <f>AB144*$E144</f>
        <v>9.057007559931069</v>
      </c>
      <c r="AD144" s="330">
        <v>3</v>
      </c>
      <c r="AE144" s="330">
        <f>AD144*$E144</f>
        <v>9.057007559931069</v>
      </c>
      <c r="AF144" s="330">
        <v>7</v>
      </c>
      <c r="AG144" s="330">
        <f>AF144*$E144</f>
        <v>21.13301763983916</v>
      </c>
      <c r="AH144" s="330">
        <v>5</v>
      </c>
      <c r="AI144" s="330">
        <f>AH144*$E144</f>
        <v>15.095012599885113</v>
      </c>
      <c r="AJ144" s="330">
        <v>3</v>
      </c>
      <c r="AK144" s="330">
        <f>AJ144*$E144</f>
        <v>9.057007559931069</v>
      </c>
      <c r="AL144" s="330">
        <v>3</v>
      </c>
      <c r="AM144" s="330">
        <f>AL144*$E144</f>
        <v>9.057007559931069</v>
      </c>
      <c r="AN144" s="330">
        <v>18</v>
      </c>
      <c r="AO144" s="330">
        <f>AN144*$E144</f>
        <v>54.34204535958641</v>
      </c>
      <c r="AP144" s="330">
        <v>8</v>
      </c>
      <c r="AQ144" s="330">
        <f>AP144*$E144</f>
        <v>24.152020159816182</v>
      </c>
      <c r="AR144" s="330">
        <v>5</v>
      </c>
      <c r="AS144" s="330">
        <v>15</v>
      </c>
      <c r="AT144" s="330">
        <v>1.5</v>
      </c>
      <c r="AU144" s="330">
        <f>AT144*$E144</f>
        <v>4.5285037799655345</v>
      </c>
      <c r="AV144" s="330">
        <v>1.5</v>
      </c>
      <c r="AW144" s="330">
        <f>AV144*$E144</f>
        <v>4.5285037799655345</v>
      </c>
      <c r="AX144" s="330">
        <v>0</v>
      </c>
      <c r="AY144" s="330">
        <f>AX144*$E144</f>
        <v>0</v>
      </c>
      <c r="AZ144" s="330">
        <v>2</v>
      </c>
      <c r="BA144" s="330">
        <f>AZ144*$E144</f>
        <v>6.0380050399540455</v>
      </c>
      <c r="BB144" s="330">
        <v>0</v>
      </c>
      <c r="BC144" s="330">
        <f>BB144*$E144</f>
        <v>0</v>
      </c>
      <c r="BD144" s="332">
        <v>0</v>
      </c>
      <c r="BE144" s="330">
        <f>BD144*$E144</f>
        <v>0</v>
      </c>
    </row>
    <row r="145" spans="2:57" s="319" customFormat="1" ht="14.25" customHeight="1" outlineLevel="3">
      <c r="B145" s="337" t="s">
        <v>543</v>
      </c>
      <c r="C145" s="394" t="s">
        <v>654</v>
      </c>
      <c r="D145" s="328" t="s">
        <v>555</v>
      </c>
      <c r="E145" s="329">
        <f>'Average Rates'!$E$88</f>
        <v>3.0190025199770227</v>
      </c>
      <c r="F145" s="330">
        <v>8</v>
      </c>
      <c r="G145" s="330">
        <f>F145*$E145</f>
        <v>24.152020159816182</v>
      </c>
      <c r="H145" s="330">
        <v>8</v>
      </c>
      <c r="I145" s="330">
        <f>H145*$E145</f>
        <v>24.152020159816182</v>
      </c>
      <c r="J145" s="330">
        <v>8</v>
      </c>
      <c r="K145" s="330">
        <f>J145*$E145</f>
        <v>24.152020159816182</v>
      </c>
      <c r="L145" s="330">
        <v>8</v>
      </c>
      <c r="M145" s="330">
        <f>L145*$E145</f>
        <v>24.152020159816182</v>
      </c>
      <c r="N145" s="330">
        <v>6</v>
      </c>
      <c r="O145" s="330">
        <f>N145*$E145</f>
        <v>18.114015119862138</v>
      </c>
      <c r="P145" s="330">
        <v>4</v>
      </c>
      <c r="Q145" s="330">
        <f>P145*$E145</f>
        <v>12.076010079908091</v>
      </c>
      <c r="R145" s="330">
        <v>8</v>
      </c>
      <c r="S145" s="330">
        <f>R145*$E145</f>
        <v>24.152020159816182</v>
      </c>
      <c r="T145" s="330">
        <v>8</v>
      </c>
      <c r="U145" s="330">
        <f>T145*$E145</f>
        <v>24.152020159816182</v>
      </c>
      <c r="V145" s="330">
        <v>8</v>
      </c>
      <c r="W145" s="330">
        <f>V145*$E145</f>
        <v>24.152020159816182</v>
      </c>
      <c r="X145" s="330">
        <v>8</v>
      </c>
      <c r="Y145" s="330">
        <f>X145*$E145</f>
        <v>24.152020159816182</v>
      </c>
      <c r="Z145" s="330">
        <v>6</v>
      </c>
      <c r="AA145" s="330">
        <f>Z145*$E145</f>
        <v>18.114015119862138</v>
      </c>
      <c r="AB145" s="330">
        <v>6</v>
      </c>
      <c r="AC145" s="330">
        <f>AB145*$E145</f>
        <v>18.114015119862138</v>
      </c>
      <c r="AD145" s="330">
        <v>4</v>
      </c>
      <c r="AE145" s="330">
        <f>AD145*$E145</f>
        <v>12.076010079908091</v>
      </c>
      <c r="AF145" s="330">
        <v>8</v>
      </c>
      <c r="AG145" s="330">
        <f>AF145*$E145</f>
        <v>24.152020159816182</v>
      </c>
      <c r="AH145" s="330">
        <v>10</v>
      </c>
      <c r="AI145" s="330">
        <f>AH145*$E145</f>
        <v>30.190025199770226</v>
      </c>
      <c r="AJ145" s="330">
        <v>6</v>
      </c>
      <c r="AK145" s="330">
        <f>AJ145*$E145</f>
        <v>18.114015119862138</v>
      </c>
      <c r="AL145" s="330">
        <v>6</v>
      </c>
      <c r="AM145" s="330">
        <f>AL145*$E145</f>
        <v>18.114015119862138</v>
      </c>
      <c r="AN145" s="330">
        <v>6</v>
      </c>
      <c r="AO145" s="330">
        <f>AN145*$E145</f>
        <v>18.114015119862138</v>
      </c>
      <c r="AP145" s="330">
        <v>0</v>
      </c>
      <c r="AQ145" s="330">
        <f>AP145*$E145</f>
        <v>0</v>
      </c>
      <c r="AR145" s="330">
        <v>0</v>
      </c>
      <c r="AS145" s="330">
        <v>0</v>
      </c>
      <c r="AT145" s="330">
        <v>0</v>
      </c>
      <c r="AU145" s="330">
        <f>AT145*$E145</f>
        <v>0</v>
      </c>
      <c r="AV145" s="330">
        <v>0</v>
      </c>
      <c r="AW145" s="330">
        <f>AV145*$E145</f>
        <v>0</v>
      </c>
      <c r="AX145" s="330">
        <v>0</v>
      </c>
      <c r="AY145" s="330">
        <f>AX145*$E145</f>
        <v>0</v>
      </c>
      <c r="AZ145" s="330">
        <v>4</v>
      </c>
      <c r="BA145" s="330">
        <f>AZ145*$E145</f>
        <v>12.076010079908091</v>
      </c>
      <c r="BB145" s="330">
        <v>0</v>
      </c>
      <c r="BC145" s="330">
        <f>BB145*$E145</f>
        <v>0</v>
      </c>
      <c r="BD145" s="332">
        <v>0</v>
      </c>
      <c r="BE145" s="330">
        <f>BD145*$E145</f>
        <v>0</v>
      </c>
    </row>
    <row r="146" spans="2:57" s="319" customFormat="1" ht="14.25" customHeight="1" outlineLevel="3">
      <c r="B146" s="337" t="s">
        <v>606</v>
      </c>
      <c r="C146" s="394" t="s">
        <v>655</v>
      </c>
      <c r="D146" s="328" t="s">
        <v>555</v>
      </c>
      <c r="E146" s="329">
        <f>'Average Rates'!$E$88</f>
        <v>3.0190025199770227</v>
      </c>
      <c r="F146" s="330">
        <v>16</v>
      </c>
      <c r="G146" s="330">
        <f>F146*$E146</f>
        <v>48.304040319632364</v>
      </c>
      <c r="H146" s="330">
        <v>16</v>
      </c>
      <c r="I146" s="330">
        <f>H146*$E146</f>
        <v>48.304040319632364</v>
      </c>
      <c r="J146" s="330">
        <v>16</v>
      </c>
      <c r="K146" s="330">
        <f>J146*$E146</f>
        <v>48.304040319632364</v>
      </c>
      <c r="L146" s="330">
        <v>16</v>
      </c>
      <c r="M146" s="330">
        <f>L146*$E146</f>
        <v>48.304040319632364</v>
      </c>
      <c r="N146" s="330">
        <v>9</v>
      </c>
      <c r="O146" s="330">
        <f>N146*$E146</f>
        <v>27.171022679793204</v>
      </c>
      <c r="P146" s="330">
        <v>10</v>
      </c>
      <c r="Q146" s="330">
        <f>P146*$E146</f>
        <v>30.190025199770226</v>
      </c>
      <c r="R146" s="330">
        <v>24</v>
      </c>
      <c r="S146" s="330">
        <f>R146*$E146</f>
        <v>72.45606047944855</v>
      </c>
      <c r="T146" s="330">
        <v>16</v>
      </c>
      <c r="U146" s="330">
        <f>T146*$E146</f>
        <v>48.304040319632364</v>
      </c>
      <c r="V146" s="330">
        <v>33</v>
      </c>
      <c r="W146" s="330">
        <f>V146*$E146</f>
        <v>99.62708315924175</v>
      </c>
      <c r="X146" s="330">
        <v>24</v>
      </c>
      <c r="Y146" s="330">
        <f>X146*$E146</f>
        <v>72.45606047944855</v>
      </c>
      <c r="Z146" s="330">
        <v>9</v>
      </c>
      <c r="AA146" s="330">
        <f>Z146*$E146</f>
        <v>27.171022679793204</v>
      </c>
      <c r="AB146" s="330">
        <v>13</v>
      </c>
      <c r="AC146" s="330">
        <f>AB146*$E146</f>
        <v>39.2470327597013</v>
      </c>
      <c r="AD146" s="330">
        <v>10</v>
      </c>
      <c r="AE146" s="330">
        <f>AD146*$E146</f>
        <v>30.190025199770226</v>
      </c>
      <c r="AF146" s="330">
        <v>24</v>
      </c>
      <c r="AG146" s="330">
        <f>AF146*$E146</f>
        <v>72.45606047944855</v>
      </c>
      <c r="AH146" s="330">
        <v>19</v>
      </c>
      <c r="AI146" s="330">
        <f>AH146*$E146</f>
        <v>57.36104787956343</v>
      </c>
      <c r="AJ146" s="330">
        <v>6</v>
      </c>
      <c r="AK146" s="330">
        <f>AJ146*$E146</f>
        <v>18.114015119862138</v>
      </c>
      <c r="AL146" s="330">
        <v>9</v>
      </c>
      <c r="AM146" s="330">
        <f>AL146*$E146</f>
        <v>27.171022679793204</v>
      </c>
      <c r="AN146" s="330">
        <v>62</v>
      </c>
      <c r="AO146" s="330">
        <f>AN146*$E146</f>
        <v>187.1781562385754</v>
      </c>
      <c r="AP146" s="330">
        <v>20</v>
      </c>
      <c r="AQ146" s="330">
        <f>AP146*$E146</f>
        <v>60.38005039954045</v>
      </c>
      <c r="AR146" s="330">
        <v>17</v>
      </c>
      <c r="AS146" s="330">
        <v>51</v>
      </c>
      <c r="AT146" s="330">
        <v>6</v>
      </c>
      <c r="AU146" s="330">
        <f>AT146*$E146</f>
        <v>18.114015119862138</v>
      </c>
      <c r="AV146" s="330">
        <v>6</v>
      </c>
      <c r="AW146" s="330">
        <f>AV146*$E146</f>
        <v>18.114015119862138</v>
      </c>
      <c r="AX146" s="330">
        <v>0</v>
      </c>
      <c r="AY146" s="330">
        <f>AX146*$E146</f>
        <v>0</v>
      </c>
      <c r="AZ146" s="330">
        <v>6</v>
      </c>
      <c r="BA146" s="330">
        <f>AZ146*$E146</f>
        <v>18.114015119862138</v>
      </c>
      <c r="BB146" s="330">
        <v>0</v>
      </c>
      <c r="BC146" s="330">
        <f>BB146*$E146</f>
        <v>0</v>
      </c>
      <c r="BD146" s="332">
        <v>8</v>
      </c>
      <c r="BE146" s="330">
        <f>BD146*$E146</f>
        <v>24.152020159816182</v>
      </c>
    </row>
    <row r="147" spans="2:57" s="319" customFormat="1" ht="14.25" customHeight="1" outlineLevel="2">
      <c r="B147" s="366" t="s">
        <v>260</v>
      </c>
      <c r="C147" s="367" t="s">
        <v>656</v>
      </c>
      <c r="D147" s="328"/>
      <c r="E147" s="330"/>
      <c r="F147" s="330"/>
      <c r="G147" s="330"/>
      <c r="H147" s="330"/>
      <c r="I147" s="330"/>
      <c r="J147" s="330"/>
      <c r="K147" s="330"/>
      <c r="L147" s="330"/>
      <c r="M147" s="330"/>
      <c r="N147" s="330"/>
      <c r="O147" s="330"/>
      <c r="P147" s="330"/>
      <c r="Q147" s="330"/>
      <c r="R147" s="330"/>
      <c r="S147" s="330"/>
      <c r="T147" s="330"/>
      <c r="U147" s="330"/>
      <c r="V147" s="330"/>
      <c r="W147" s="330"/>
      <c r="X147" s="330"/>
      <c r="Y147" s="330"/>
      <c r="Z147" s="330"/>
      <c r="AA147" s="330"/>
      <c r="AB147" s="330"/>
      <c r="AC147" s="330"/>
      <c r="AD147" s="330"/>
      <c r="AE147" s="330"/>
      <c r="AF147" s="330"/>
      <c r="AG147" s="330"/>
      <c r="AH147" s="330"/>
      <c r="AI147" s="330"/>
      <c r="AJ147" s="330"/>
      <c r="AK147" s="330"/>
      <c r="AL147" s="330"/>
      <c r="AM147" s="330"/>
      <c r="AN147" s="330"/>
      <c r="AO147" s="330"/>
      <c r="AP147" s="330">
        <v>0</v>
      </c>
      <c r="AQ147" s="330"/>
      <c r="AR147" s="330">
        <v>0</v>
      </c>
      <c r="AS147" s="330">
        <v>0</v>
      </c>
      <c r="AT147" s="330">
        <v>0</v>
      </c>
      <c r="AU147" s="330"/>
      <c r="AV147" s="330">
        <v>0</v>
      </c>
      <c r="AW147" s="330"/>
      <c r="AX147" s="330">
        <v>0</v>
      </c>
      <c r="AY147" s="330"/>
      <c r="AZ147" s="330">
        <v>0</v>
      </c>
      <c r="BA147" s="330"/>
      <c r="BB147" s="330">
        <v>0</v>
      </c>
      <c r="BC147" s="330"/>
      <c r="BD147" s="332">
        <v>0</v>
      </c>
      <c r="BE147" s="330"/>
    </row>
    <row r="148" spans="2:57" s="319" customFormat="1" ht="14.25" customHeight="1" outlineLevel="2">
      <c r="B148" s="337" t="s">
        <v>540</v>
      </c>
      <c r="C148" s="405" t="s">
        <v>657</v>
      </c>
      <c r="D148" s="328" t="s">
        <v>555</v>
      </c>
      <c r="E148" s="329">
        <f>'Average Rates'!E83</f>
        <v>1.257917716657093</v>
      </c>
      <c r="F148" s="330">
        <v>9</v>
      </c>
      <c r="G148" s="330">
        <f aca="true" t="shared" si="150" ref="G148:I154">F148*$E148</f>
        <v>11.321259449913837</v>
      </c>
      <c r="H148" s="330">
        <v>9</v>
      </c>
      <c r="I148" s="330">
        <f t="shared" si="150"/>
        <v>11.321259449913837</v>
      </c>
      <c r="J148" s="330">
        <v>13</v>
      </c>
      <c r="K148" s="330">
        <f aca="true" t="shared" si="151" ref="K148:K154">J148*$E148</f>
        <v>16.35293031654221</v>
      </c>
      <c r="L148" s="330">
        <v>9</v>
      </c>
      <c r="M148" s="330">
        <f aca="true" t="shared" si="152" ref="M148:M154">L148*$E148</f>
        <v>11.321259449913837</v>
      </c>
      <c r="N148" s="330">
        <v>8</v>
      </c>
      <c r="O148" s="330">
        <f aca="true" t="shared" si="153" ref="O148:O154">N148*$E148</f>
        <v>10.063341733256744</v>
      </c>
      <c r="P148" s="330">
        <v>7</v>
      </c>
      <c r="Q148" s="330">
        <f aca="true" t="shared" si="154" ref="Q148:Q154">P148*$E148</f>
        <v>8.80542401659965</v>
      </c>
      <c r="R148" s="330">
        <v>14</v>
      </c>
      <c r="S148" s="330">
        <f aca="true" t="shared" si="155" ref="S148:S154">R148*$E148</f>
        <v>17.6108480331993</v>
      </c>
      <c r="T148" s="330">
        <v>11</v>
      </c>
      <c r="U148" s="330">
        <f aca="true" t="shared" si="156" ref="U148:U154">T148*$E148</f>
        <v>13.837094883228023</v>
      </c>
      <c r="V148" s="330">
        <v>23</v>
      </c>
      <c r="W148" s="330">
        <f aca="true" t="shared" si="157" ref="W148:W154">V148*$E148</f>
        <v>28.93210748311314</v>
      </c>
      <c r="X148" s="330">
        <v>17</v>
      </c>
      <c r="Y148" s="330">
        <f aca="true" t="shared" si="158" ref="Y148:Y154">X148*$E148</f>
        <v>21.38460118317058</v>
      </c>
      <c r="Z148" s="330">
        <v>7</v>
      </c>
      <c r="AA148" s="330">
        <f aca="true" t="shared" si="159" ref="AA148:AA154">Z148*$E148</f>
        <v>8.80542401659965</v>
      </c>
      <c r="AB148" s="330">
        <v>8</v>
      </c>
      <c r="AC148" s="330">
        <f aca="true" t="shared" si="160" ref="AC148:AC154">AB148*$E148</f>
        <v>10.063341733256744</v>
      </c>
      <c r="AD148" s="330">
        <v>7</v>
      </c>
      <c r="AE148" s="330">
        <f aca="true" t="shared" si="161" ref="AE148:AE154">AD148*$E148</f>
        <v>8.80542401659965</v>
      </c>
      <c r="AF148" s="330">
        <v>17</v>
      </c>
      <c r="AG148" s="330">
        <f aca="true" t="shared" si="162" ref="AG148:AG154">AF148*$E148</f>
        <v>21.38460118317058</v>
      </c>
      <c r="AH148" s="330">
        <v>14</v>
      </c>
      <c r="AI148" s="330">
        <f aca="true" t="shared" si="163" ref="AI148:AI154">AH148*$E148</f>
        <v>17.6108480331993</v>
      </c>
      <c r="AJ148" s="330">
        <v>6</v>
      </c>
      <c r="AK148" s="330">
        <f aca="true" t="shared" si="164" ref="AK148:AK154">AJ148*$E148</f>
        <v>7.547506299942558</v>
      </c>
      <c r="AL148" s="330">
        <v>8</v>
      </c>
      <c r="AM148" s="330">
        <f aca="true" t="shared" si="165" ref="AM148:AM154">AL148*$E148</f>
        <v>10.063341733256744</v>
      </c>
      <c r="AN148" s="330">
        <v>29</v>
      </c>
      <c r="AO148" s="330">
        <f aca="true" t="shared" si="166" ref="AO148:AQ154">AN148*$E148</f>
        <v>36.4796137830557</v>
      </c>
      <c r="AP148" s="330">
        <v>12</v>
      </c>
      <c r="AQ148" s="330">
        <f t="shared" si="166"/>
        <v>15.095012599885116</v>
      </c>
      <c r="AR148" s="330">
        <v>8</v>
      </c>
      <c r="AS148" s="330">
        <v>10</v>
      </c>
      <c r="AT148" s="330">
        <v>1.5</v>
      </c>
      <c r="AU148" s="330">
        <f aca="true" t="shared" si="167" ref="AU148:AU154">AT148*$E148</f>
        <v>1.8868765749856395</v>
      </c>
      <c r="AV148" s="330">
        <v>1.5</v>
      </c>
      <c r="AW148" s="330">
        <f aca="true" t="shared" si="168" ref="AW148:AW154">AV148*$E148</f>
        <v>1.8868765749856395</v>
      </c>
      <c r="AX148" s="330">
        <v>0</v>
      </c>
      <c r="AY148" s="330">
        <f aca="true" t="shared" si="169" ref="AY148:AY154">AX148*$E148</f>
        <v>0</v>
      </c>
      <c r="AZ148" s="330">
        <v>1.5</v>
      </c>
      <c r="BA148" s="330">
        <f aca="true" t="shared" si="170" ref="BA148:BA154">AZ148*$E148</f>
        <v>1.8868765749856395</v>
      </c>
      <c r="BB148" s="330">
        <v>1</v>
      </c>
      <c r="BC148" s="330">
        <f aca="true" t="shared" si="171" ref="BC148:BC154">BB148*$E148</f>
        <v>1.257917716657093</v>
      </c>
      <c r="BD148" s="332">
        <v>2.5</v>
      </c>
      <c r="BE148" s="330">
        <f aca="true" t="shared" si="172" ref="BE148:BE154">BD148*$E148</f>
        <v>3.1447942916427323</v>
      </c>
    </row>
    <row r="149" spans="2:57" s="319" customFormat="1" ht="14.25" customHeight="1" outlineLevel="2">
      <c r="B149" s="337" t="s">
        <v>543</v>
      </c>
      <c r="C149" s="405" t="s">
        <v>464</v>
      </c>
      <c r="D149" s="328" t="s">
        <v>555</v>
      </c>
      <c r="E149" s="329">
        <f>'Average Rates'!E84</f>
        <v>0.5031670866628372</v>
      </c>
      <c r="F149" s="330">
        <v>24</v>
      </c>
      <c r="G149" s="330">
        <f t="shared" si="150"/>
        <v>12.076010079908091</v>
      </c>
      <c r="H149" s="330">
        <v>26</v>
      </c>
      <c r="I149" s="330">
        <f t="shared" si="150"/>
        <v>13.082344253233765</v>
      </c>
      <c r="J149" s="330">
        <v>28</v>
      </c>
      <c r="K149" s="330">
        <f t="shared" si="151"/>
        <v>14.08867842655944</v>
      </c>
      <c r="L149" s="330">
        <v>26</v>
      </c>
      <c r="M149" s="330">
        <f t="shared" si="152"/>
        <v>13.082344253233765</v>
      </c>
      <c r="N149" s="330">
        <v>18</v>
      </c>
      <c r="O149" s="330">
        <f t="shared" si="153"/>
        <v>9.057007559931069</v>
      </c>
      <c r="P149" s="330">
        <v>15</v>
      </c>
      <c r="Q149" s="330">
        <f t="shared" si="154"/>
        <v>7.547506299942557</v>
      </c>
      <c r="R149" s="330">
        <v>34</v>
      </c>
      <c r="S149" s="330">
        <f t="shared" si="155"/>
        <v>17.107680946536462</v>
      </c>
      <c r="T149" s="330">
        <v>33</v>
      </c>
      <c r="U149" s="330">
        <f t="shared" si="156"/>
        <v>16.604513859873627</v>
      </c>
      <c r="V149" s="330">
        <v>63</v>
      </c>
      <c r="W149" s="330">
        <f t="shared" si="157"/>
        <v>31.69952645975874</v>
      </c>
      <c r="X149" s="330">
        <v>42</v>
      </c>
      <c r="Y149" s="330">
        <f t="shared" si="158"/>
        <v>21.13301763983916</v>
      </c>
      <c r="Z149" s="330">
        <v>17</v>
      </c>
      <c r="AA149" s="330">
        <f t="shared" si="159"/>
        <v>8.553840473268231</v>
      </c>
      <c r="AB149" s="330">
        <v>21</v>
      </c>
      <c r="AC149" s="330">
        <f t="shared" si="160"/>
        <v>10.56650881991958</v>
      </c>
      <c r="AD149" s="330">
        <v>17</v>
      </c>
      <c r="AE149" s="330">
        <f t="shared" si="161"/>
        <v>8.553840473268231</v>
      </c>
      <c r="AF149" s="330">
        <v>42</v>
      </c>
      <c r="AG149" s="330">
        <f t="shared" si="162"/>
        <v>21.13301763983916</v>
      </c>
      <c r="AH149" s="330">
        <v>34</v>
      </c>
      <c r="AI149" s="330">
        <f t="shared" si="163"/>
        <v>17.107680946536462</v>
      </c>
      <c r="AJ149" s="330">
        <v>16</v>
      </c>
      <c r="AK149" s="330">
        <f t="shared" si="164"/>
        <v>8.050673386605395</v>
      </c>
      <c r="AL149" s="330">
        <v>21</v>
      </c>
      <c r="AM149" s="330">
        <f t="shared" si="165"/>
        <v>10.56650881991958</v>
      </c>
      <c r="AN149" s="330">
        <v>72</v>
      </c>
      <c r="AO149" s="330">
        <f t="shared" si="166"/>
        <v>36.228030239724276</v>
      </c>
      <c r="AP149" s="330">
        <v>34</v>
      </c>
      <c r="AQ149" s="330">
        <f t="shared" si="166"/>
        <v>17.107680946536462</v>
      </c>
      <c r="AR149" s="330">
        <v>23</v>
      </c>
      <c r="AS149" s="330">
        <v>11.5</v>
      </c>
      <c r="AT149" s="330">
        <v>5</v>
      </c>
      <c r="AU149" s="330">
        <f t="shared" si="167"/>
        <v>2.515835433314186</v>
      </c>
      <c r="AV149" s="330">
        <v>4</v>
      </c>
      <c r="AW149" s="330">
        <f t="shared" si="168"/>
        <v>2.0126683466513486</v>
      </c>
      <c r="AX149" s="330">
        <v>0</v>
      </c>
      <c r="AY149" s="330">
        <f t="shared" si="169"/>
        <v>0</v>
      </c>
      <c r="AZ149" s="330">
        <v>4</v>
      </c>
      <c r="BA149" s="330">
        <f t="shared" si="170"/>
        <v>2.0126683466513486</v>
      </c>
      <c r="BB149" s="330">
        <v>1</v>
      </c>
      <c r="BC149" s="330">
        <f t="shared" si="171"/>
        <v>0.5031670866628372</v>
      </c>
      <c r="BD149" s="332">
        <v>5</v>
      </c>
      <c r="BE149" s="330">
        <f t="shared" si="172"/>
        <v>2.515835433314186</v>
      </c>
    </row>
    <row r="150" spans="2:57" s="319" customFormat="1" ht="14.25" customHeight="1" outlineLevel="2">
      <c r="B150" s="330" t="s">
        <v>606</v>
      </c>
      <c r="C150" s="394" t="s">
        <v>658</v>
      </c>
      <c r="D150" s="328" t="s">
        <v>555</v>
      </c>
      <c r="E150" s="329">
        <f>'Average Rates'!E85</f>
        <v>0.10063341733256743</v>
      </c>
      <c r="F150" s="330">
        <v>27</v>
      </c>
      <c r="G150" s="330">
        <f t="shared" si="150"/>
        <v>2.7171022679793206</v>
      </c>
      <c r="H150" s="330">
        <v>27</v>
      </c>
      <c r="I150" s="330">
        <f t="shared" si="150"/>
        <v>2.7171022679793206</v>
      </c>
      <c r="J150" s="330">
        <v>30</v>
      </c>
      <c r="K150" s="330">
        <f t="shared" si="151"/>
        <v>3.019002519977023</v>
      </c>
      <c r="L150" s="330">
        <v>27</v>
      </c>
      <c r="M150" s="330">
        <f t="shared" si="152"/>
        <v>2.7171022679793206</v>
      </c>
      <c r="N150" s="330">
        <v>18</v>
      </c>
      <c r="O150" s="330">
        <f t="shared" si="153"/>
        <v>1.811401511986214</v>
      </c>
      <c r="P150" s="330">
        <v>15</v>
      </c>
      <c r="Q150" s="330">
        <f t="shared" si="154"/>
        <v>1.5095012599885116</v>
      </c>
      <c r="R150" s="330">
        <v>42</v>
      </c>
      <c r="S150" s="330">
        <f t="shared" si="155"/>
        <v>4.226603527967832</v>
      </c>
      <c r="T150" s="330">
        <v>27</v>
      </c>
      <c r="U150" s="330">
        <f t="shared" si="156"/>
        <v>2.7171022679793206</v>
      </c>
      <c r="V150" s="330">
        <v>60</v>
      </c>
      <c r="W150" s="330">
        <f t="shared" si="157"/>
        <v>6.038005039954046</v>
      </c>
      <c r="X150" s="330">
        <v>51</v>
      </c>
      <c r="Y150" s="330">
        <f t="shared" si="158"/>
        <v>5.132304283960939</v>
      </c>
      <c r="Z150" s="330">
        <v>18</v>
      </c>
      <c r="AA150" s="330">
        <f t="shared" si="159"/>
        <v>1.811401511986214</v>
      </c>
      <c r="AB150" s="330">
        <v>24</v>
      </c>
      <c r="AC150" s="330">
        <f t="shared" si="160"/>
        <v>2.4152020159816185</v>
      </c>
      <c r="AD150" s="330">
        <v>12</v>
      </c>
      <c r="AE150" s="330">
        <f t="shared" si="161"/>
        <v>1.2076010079908093</v>
      </c>
      <c r="AF150" s="330">
        <v>51</v>
      </c>
      <c r="AG150" s="330">
        <f t="shared" si="162"/>
        <v>5.132304283960939</v>
      </c>
      <c r="AH150" s="330">
        <v>39</v>
      </c>
      <c r="AI150" s="330">
        <f t="shared" si="163"/>
        <v>3.92470327597013</v>
      </c>
      <c r="AJ150" s="330">
        <v>18</v>
      </c>
      <c r="AK150" s="330">
        <f t="shared" si="164"/>
        <v>1.811401511986214</v>
      </c>
      <c r="AL150" s="330">
        <v>24</v>
      </c>
      <c r="AM150" s="330">
        <f t="shared" si="165"/>
        <v>2.4152020159816185</v>
      </c>
      <c r="AN150" s="330">
        <v>87</v>
      </c>
      <c r="AO150" s="330">
        <f t="shared" si="166"/>
        <v>8.755107307933367</v>
      </c>
      <c r="AP150" s="330">
        <v>45</v>
      </c>
      <c r="AQ150" s="330">
        <f t="shared" si="166"/>
        <v>4.5285037799655345</v>
      </c>
      <c r="AR150" s="330">
        <v>30</v>
      </c>
      <c r="AS150" s="330">
        <v>3</v>
      </c>
      <c r="AT150" s="330">
        <v>6</v>
      </c>
      <c r="AU150" s="330">
        <f t="shared" si="167"/>
        <v>0.6038005039954046</v>
      </c>
      <c r="AV150" s="330">
        <v>6</v>
      </c>
      <c r="AW150" s="330">
        <f t="shared" si="168"/>
        <v>0.6038005039954046</v>
      </c>
      <c r="AX150" s="330">
        <v>0</v>
      </c>
      <c r="AY150" s="330">
        <f t="shared" si="169"/>
        <v>0</v>
      </c>
      <c r="AZ150" s="330">
        <v>4.5</v>
      </c>
      <c r="BA150" s="330">
        <f t="shared" si="170"/>
        <v>0.4528503779965535</v>
      </c>
      <c r="BB150" s="330">
        <v>0</v>
      </c>
      <c r="BC150" s="330">
        <f t="shared" si="171"/>
        <v>0</v>
      </c>
      <c r="BD150" s="332">
        <v>6</v>
      </c>
      <c r="BE150" s="330">
        <f t="shared" si="172"/>
        <v>0.6038005039954046</v>
      </c>
    </row>
    <row r="151" spans="2:57" s="319" customFormat="1" ht="14.25" customHeight="1" outlineLevel="2">
      <c r="B151" s="406" t="s">
        <v>659</v>
      </c>
      <c r="C151" s="405" t="s">
        <v>600</v>
      </c>
      <c r="D151" s="328" t="s">
        <v>555</v>
      </c>
      <c r="E151" s="329">
        <f>'Average Rates'!E86</f>
        <v>0.10063341733256743</v>
      </c>
      <c r="F151" s="330">
        <v>18</v>
      </c>
      <c r="G151" s="330">
        <f t="shared" si="150"/>
        <v>1.811401511986214</v>
      </c>
      <c r="H151" s="330">
        <v>18</v>
      </c>
      <c r="I151" s="330">
        <f t="shared" si="150"/>
        <v>1.811401511986214</v>
      </c>
      <c r="J151" s="330">
        <v>18</v>
      </c>
      <c r="K151" s="330">
        <f t="shared" si="151"/>
        <v>1.811401511986214</v>
      </c>
      <c r="L151" s="330">
        <v>18</v>
      </c>
      <c r="M151" s="330">
        <f t="shared" si="152"/>
        <v>1.811401511986214</v>
      </c>
      <c r="N151" s="330">
        <v>12</v>
      </c>
      <c r="O151" s="330">
        <f t="shared" si="153"/>
        <v>1.2076010079908093</v>
      </c>
      <c r="P151" s="330">
        <v>12</v>
      </c>
      <c r="Q151" s="330">
        <f t="shared" si="154"/>
        <v>1.2076010079908093</v>
      </c>
      <c r="R151" s="330">
        <v>24</v>
      </c>
      <c r="S151" s="330">
        <f t="shared" si="155"/>
        <v>2.4152020159816185</v>
      </c>
      <c r="T151" s="330">
        <v>18</v>
      </c>
      <c r="U151" s="330">
        <f t="shared" si="156"/>
        <v>1.811401511986214</v>
      </c>
      <c r="V151" s="330">
        <v>33</v>
      </c>
      <c r="W151" s="330">
        <f t="shared" si="157"/>
        <v>3.3209027719747253</v>
      </c>
      <c r="X151" s="330">
        <v>24</v>
      </c>
      <c r="Y151" s="330">
        <f t="shared" si="158"/>
        <v>2.4152020159816185</v>
      </c>
      <c r="Z151" s="330">
        <v>12</v>
      </c>
      <c r="AA151" s="330">
        <f t="shared" si="159"/>
        <v>1.2076010079908093</v>
      </c>
      <c r="AB151" s="330">
        <v>12</v>
      </c>
      <c r="AC151" s="330">
        <f t="shared" si="160"/>
        <v>1.2076010079908093</v>
      </c>
      <c r="AD151" s="330">
        <v>12</v>
      </c>
      <c r="AE151" s="330">
        <f t="shared" si="161"/>
        <v>1.2076010079908093</v>
      </c>
      <c r="AF151" s="330">
        <v>24</v>
      </c>
      <c r="AG151" s="330">
        <f t="shared" si="162"/>
        <v>2.4152020159816185</v>
      </c>
      <c r="AH151" s="330">
        <v>18</v>
      </c>
      <c r="AI151" s="330">
        <f t="shared" si="163"/>
        <v>1.811401511986214</v>
      </c>
      <c r="AJ151" s="330">
        <v>12</v>
      </c>
      <c r="AK151" s="330">
        <f t="shared" si="164"/>
        <v>1.2076010079908093</v>
      </c>
      <c r="AL151" s="330">
        <v>12</v>
      </c>
      <c r="AM151" s="330">
        <f t="shared" si="165"/>
        <v>1.2076010079908093</v>
      </c>
      <c r="AN151" s="330">
        <v>42</v>
      </c>
      <c r="AO151" s="330">
        <f t="shared" si="166"/>
        <v>4.226603527967832</v>
      </c>
      <c r="AP151" s="330">
        <v>27</v>
      </c>
      <c r="AQ151" s="330">
        <f t="shared" si="166"/>
        <v>2.7171022679793206</v>
      </c>
      <c r="AR151" s="330">
        <v>18</v>
      </c>
      <c r="AS151" s="330">
        <v>1.8</v>
      </c>
      <c r="AT151" s="330">
        <v>3</v>
      </c>
      <c r="AU151" s="330">
        <f t="shared" si="167"/>
        <v>0.3019002519977023</v>
      </c>
      <c r="AV151" s="330">
        <v>3</v>
      </c>
      <c r="AW151" s="330">
        <f t="shared" si="168"/>
        <v>0.3019002519977023</v>
      </c>
      <c r="AX151" s="330">
        <v>0</v>
      </c>
      <c r="AY151" s="330">
        <f t="shared" si="169"/>
        <v>0</v>
      </c>
      <c r="AZ151" s="330">
        <v>0</v>
      </c>
      <c r="BA151" s="330">
        <f t="shared" si="170"/>
        <v>0</v>
      </c>
      <c r="BB151" s="330">
        <v>0</v>
      </c>
      <c r="BC151" s="330">
        <f t="shared" si="171"/>
        <v>0</v>
      </c>
      <c r="BD151" s="332">
        <v>0</v>
      </c>
      <c r="BE151" s="330">
        <f t="shared" si="172"/>
        <v>0</v>
      </c>
    </row>
    <row r="152" spans="2:57" s="319" customFormat="1" ht="14.25" customHeight="1" outlineLevel="2">
      <c r="B152" s="406" t="s">
        <v>660</v>
      </c>
      <c r="C152" s="405" t="s">
        <v>661</v>
      </c>
      <c r="D152" s="328" t="s">
        <v>555</v>
      </c>
      <c r="E152" s="329">
        <f>'Average Rates'!E87</f>
        <v>0.05031670866628372</v>
      </c>
      <c r="F152" s="330">
        <v>18</v>
      </c>
      <c r="G152" s="330">
        <f t="shared" si="150"/>
        <v>0.905700755993107</v>
      </c>
      <c r="H152" s="330">
        <v>18</v>
      </c>
      <c r="I152" s="330">
        <f t="shared" si="150"/>
        <v>0.905700755993107</v>
      </c>
      <c r="J152" s="330">
        <v>18</v>
      </c>
      <c r="K152" s="330">
        <f t="shared" si="151"/>
        <v>0.905700755993107</v>
      </c>
      <c r="L152" s="330">
        <v>18</v>
      </c>
      <c r="M152" s="330">
        <f t="shared" si="152"/>
        <v>0.905700755993107</v>
      </c>
      <c r="N152" s="330">
        <v>18</v>
      </c>
      <c r="O152" s="330">
        <f t="shared" si="153"/>
        <v>0.905700755993107</v>
      </c>
      <c r="P152" s="330">
        <v>15</v>
      </c>
      <c r="Q152" s="330">
        <f t="shared" si="154"/>
        <v>0.7547506299942558</v>
      </c>
      <c r="R152" s="330">
        <v>30</v>
      </c>
      <c r="S152" s="330">
        <f t="shared" si="155"/>
        <v>1.5095012599885116</v>
      </c>
      <c r="T152" s="330">
        <v>24</v>
      </c>
      <c r="U152" s="330">
        <f t="shared" si="156"/>
        <v>1.2076010079908093</v>
      </c>
      <c r="V152" s="330">
        <v>48</v>
      </c>
      <c r="W152" s="330">
        <f t="shared" si="157"/>
        <v>2.4152020159816185</v>
      </c>
      <c r="X152" s="330">
        <v>36</v>
      </c>
      <c r="Y152" s="330">
        <f t="shared" si="158"/>
        <v>1.811401511986214</v>
      </c>
      <c r="Z152" s="330">
        <v>15</v>
      </c>
      <c r="AA152" s="330">
        <f t="shared" si="159"/>
        <v>0.7547506299942558</v>
      </c>
      <c r="AB152" s="330">
        <v>15</v>
      </c>
      <c r="AC152" s="330">
        <f t="shared" si="160"/>
        <v>0.7547506299942558</v>
      </c>
      <c r="AD152" s="330">
        <v>15</v>
      </c>
      <c r="AE152" s="330">
        <f t="shared" si="161"/>
        <v>0.7547506299942558</v>
      </c>
      <c r="AF152" s="330">
        <v>36</v>
      </c>
      <c r="AG152" s="330">
        <f t="shared" si="162"/>
        <v>1.811401511986214</v>
      </c>
      <c r="AH152" s="330">
        <v>30</v>
      </c>
      <c r="AI152" s="330">
        <f t="shared" si="163"/>
        <v>1.5095012599885116</v>
      </c>
      <c r="AJ152" s="330">
        <v>12</v>
      </c>
      <c r="AK152" s="330">
        <f t="shared" si="164"/>
        <v>0.6038005039954046</v>
      </c>
      <c r="AL152" s="330">
        <v>21</v>
      </c>
      <c r="AM152" s="330">
        <f t="shared" si="165"/>
        <v>1.056650881991958</v>
      </c>
      <c r="AN152" s="330">
        <v>60</v>
      </c>
      <c r="AO152" s="330">
        <f t="shared" si="166"/>
        <v>3.019002519977023</v>
      </c>
      <c r="AP152" s="330">
        <v>30</v>
      </c>
      <c r="AQ152" s="330">
        <f t="shared" si="166"/>
        <v>1.5095012599885116</v>
      </c>
      <c r="AR152" s="330">
        <v>21</v>
      </c>
      <c r="AS152" s="330">
        <v>1.05</v>
      </c>
      <c r="AT152" s="330">
        <v>6</v>
      </c>
      <c r="AU152" s="330">
        <f t="shared" si="167"/>
        <v>0.3019002519977023</v>
      </c>
      <c r="AV152" s="330">
        <v>3</v>
      </c>
      <c r="AW152" s="330">
        <f t="shared" si="168"/>
        <v>0.15095012599885116</v>
      </c>
      <c r="AX152" s="330">
        <v>0</v>
      </c>
      <c r="AY152" s="330">
        <f t="shared" si="169"/>
        <v>0</v>
      </c>
      <c r="AZ152" s="330">
        <v>3</v>
      </c>
      <c r="BA152" s="330">
        <f t="shared" si="170"/>
        <v>0.15095012599885116</v>
      </c>
      <c r="BB152" s="330">
        <v>3</v>
      </c>
      <c r="BC152" s="330">
        <f t="shared" si="171"/>
        <v>0.15095012599885116</v>
      </c>
      <c r="BD152" s="332">
        <v>3</v>
      </c>
      <c r="BE152" s="330">
        <f t="shared" si="172"/>
        <v>0.15095012599885116</v>
      </c>
    </row>
    <row r="153" spans="2:57" s="319" customFormat="1" ht="14.25" customHeight="1" outlineLevel="2">
      <c r="B153" s="406" t="s">
        <v>662</v>
      </c>
      <c r="C153" s="405" t="s">
        <v>663</v>
      </c>
      <c r="D153" s="328" t="s">
        <v>555</v>
      </c>
      <c r="E153" s="329">
        <f>'Average Rates'!E91</f>
        <v>0.5031670866628372</v>
      </c>
      <c r="F153" s="330">
        <v>8</v>
      </c>
      <c r="G153" s="330">
        <f t="shared" si="150"/>
        <v>4.025336693302697</v>
      </c>
      <c r="H153" s="330">
        <v>8</v>
      </c>
      <c r="I153" s="330">
        <f t="shared" si="150"/>
        <v>4.025336693302697</v>
      </c>
      <c r="J153" s="330">
        <v>8</v>
      </c>
      <c r="K153" s="330">
        <f t="shared" si="151"/>
        <v>4.025336693302697</v>
      </c>
      <c r="L153" s="330">
        <v>8</v>
      </c>
      <c r="M153" s="330">
        <f t="shared" si="152"/>
        <v>4.025336693302697</v>
      </c>
      <c r="N153" s="330">
        <v>4</v>
      </c>
      <c r="O153" s="330">
        <f t="shared" si="153"/>
        <v>2.0126683466513486</v>
      </c>
      <c r="P153" s="330">
        <v>4</v>
      </c>
      <c r="Q153" s="330">
        <f t="shared" si="154"/>
        <v>2.0126683466513486</v>
      </c>
      <c r="R153" s="330">
        <v>12</v>
      </c>
      <c r="S153" s="330">
        <f t="shared" si="155"/>
        <v>6.0380050399540455</v>
      </c>
      <c r="T153" s="330">
        <v>8</v>
      </c>
      <c r="U153" s="330">
        <f t="shared" si="156"/>
        <v>4.025336693302697</v>
      </c>
      <c r="V153" s="330">
        <v>18</v>
      </c>
      <c r="W153" s="330">
        <f t="shared" si="157"/>
        <v>9.057007559931069</v>
      </c>
      <c r="X153" s="330">
        <v>12</v>
      </c>
      <c r="Y153" s="330">
        <f t="shared" si="158"/>
        <v>6.0380050399540455</v>
      </c>
      <c r="Z153" s="330">
        <v>4</v>
      </c>
      <c r="AA153" s="330">
        <f t="shared" si="159"/>
        <v>2.0126683466513486</v>
      </c>
      <c r="AB153" s="330">
        <v>4</v>
      </c>
      <c r="AC153" s="330">
        <f t="shared" si="160"/>
        <v>2.0126683466513486</v>
      </c>
      <c r="AD153" s="330">
        <v>4</v>
      </c>
      <c r="AE153" s="330">
        <f t="shared" si="161"/>
        <v>2.0126683466513486</v>
      </c>
      <c r="AF153" s="330">
        <v>12</v>
      </c>
      <c r="AG153" s="330">
        <f t="shared" si="162"/>
        <v>6.0380050399540455</v>
      </c>
      <c r="AH153" s="330">
        <v>8</v>
      </c>
      <c r="AI153" s="330">
        <f t="shared" si="163"/>
        <v>4.025336693302697</v>
      </c>
      <c r="AJ153" s="330">
        <v>4</v>
      </c>
      <c r="AK153" s="330">
        <f t="shared" si="164"/>
        <v>2.0126683466513486</v>
      </c>
      <c r="AL153" s="330">
        <v>4</v>
      </c>
      <c r="AM153" s="330">
        <f t="shared" si="165"/>
        <v>2.0126683466513486</v>
      </c>
      <c r="AN153" s="330">
        <v>24</v>
      </c>
      <c r="AO153" s="330">
        <f t="shared" si="166"/>
        <v>12.076010079908091</v>
      </c>
      <c r="AP153" s="330">
        <v>14</v>
      </c>
      <c r="AQ153" s="330">
        <f t="shared" si="166"/>
        <v>7.04433921327972</v>
      </c>
      <c r="AR153" s="330">
        <v>8</v>
      </c>
      <c r="AS153" s="330">
        <v>4</v>
      </c>
      <c r="AT153" s="330">
        <v>2</v>
      </c>
      <c r="AU153" s="330">
        <f t="shared" si="167"/>
        <v>1.0063341733256743</v>
      </c>
      <c r="AV153" s="330">
        <v>2</v>
      </c>
      <c r="AW153" s="330">
        <f t="shared" si="168"/>
        <v>1.0063341733256743</v>
      </c>
      <c r="AX153" s="330">
        <v>0</v>
      </c>
      <c r="AY153" s="330">
        <f t="shared" si="169"/>
        <v>0</v>
      </c>
      <c r="AZ153" s="330">
        <v>0</v>
      </c>
      <c r="BA153" s="330">
        <f t="shared" si="170"/>
        <v>0</v>
      </c>
      <c r="BB153" s="330">
        <v>0</v>
      </c>
      <c r="BC153" s="330">
        <f t="shared" si="171"/>
        <v>0</v>
      </c>
      <c r="BD153" s="332">
        <v>0</v>
      </c>
      <c r="BE153" s="330">
        <f t="shared" si="172"/>
        <v>0</v>
      </c>
    </row>
    <row r="154" spans="2:57" s="319" customFormat="1" ht="14.25" customHeight="1" outlineLevel="2">
      <c r="B154" s="406" t="s">
        <v>664</v>
      </c>
      <c r="C154" s="405" t="s">
        <v>340</v>
      </c>
      <c r="D154" s="328" t="s">
        <v>555</v>
      </c>
      <c r="E154" s="329">
        <f>'Average Rates'!E90</f>
        <v>0.05031670866628372</v>
      </c>
      <c r="F154" s="330">
        <v>63</v>
      </c>
      <c r="G154" s="330">
        <f t="shared" si="150"/>
        <v>3.169952645975874</v>
      </c>
      <c r="H154" s="330">
        <v>63</v>
      </c>
      <c r="I154" s="330">
        <f t="shared" si="150"/>
        <v>3.169952645975874</v>
      </c>
      <c r="J154" s="330">
        <v>63</v>
      </c>
      <c r="K154" s="330">
        <f t="shared" si="151"/>
        <v>3.169952645975874</v>
      </c>
      <c r="L154" s="330">
        <v>63</v>
      </c>
      <c r="M154" s="330">
        <f t="shared" si="152"/>
        <v>3.169952645975874</v>
      </c>
      <c r="N154" s="330">
        <v>30</v>
      </c>
      <c r="O154" s="330">
        <f t="shared" si="153"/>
        <v>1.5095012599885116</v>
      </c>
      <c r="P154" s="330">
        <v>28</v>
      </c>
      <c r="Q154" s="330">
        <f t="shared" si="154"/>
        <v>1.408867842655944</v>
      </c>
      <c r="R154" s="330">
        <v>99</v>
      </c>
      <c r="S154" s="330">
        <f t="shared" si="155"/>
        <v>4.981354157962088</v>
      </c>
      <c r="T154" s="330">
        <v>99</v>
      </c>
      <c r="U154" s="330">
        <f t="shared" si="156"/>
        <v>4.981354157962088</v>
      </c>
      <c r="V154" s="330">
        <v>156</v>
      </c>
      <c r="W154" s="330">
        <f t="shared" si="157"/>
        <v>7.84940655194026</v>
      </c>
      <c r="X154" s="330">
        <v>99</v>
      </c>
      <c r="Y154" s="330">
        <f t="shared" si="158"/>
        <v>4.981354157962088</v>
      </c>
      <c r="Z154" s="330">
        <v>30</v>
      </c>
      <c r="AA154" s="330">
        <f t="shared" si="159"/>
        <v>1.5095012599885116</v>
      </c>
      <c r="AB154" s="330">
        <v>36</v>
      </c>
      <c r="AC154" s="330">
        <f t="shared" si="160"/>
        <v>1.811401511986214</v>
      </c>
      <c r="AD154" s="330">
        <v>30</v>
      </c>
      <c r="AE154" s="330">
        <f t="shared" si="161"/>
        <v>1.5095012599885116</v>
      </c>
      <c r="AF154" s="330">
        <v>99</v>
      </c>
      <c r="AG154" s="330">
        <f t="shared" si="162"/>
        <v>4.981354157962088</v>
      </c>
      <c r="AH154" s="330">
        <v>69</v>
      </c>
      <c r="AI154" s="330">
        <f t="shared" si="163"/>
        <v>3.4718528979735765</v>
      </c>
      <c r="AJ154" s="330">
        <v>30</v>
      </c>
      <c r="AK154" s="330">
        <f t="shared" si="164"/>
        <v>1.5095012599885116</v>
      </c>
      <c r="AL154" s="330">
        <v>42</v>
      </c>
      <c r="AM154" s="330">
        <f t="shared" si="165"/>
        <v>2.113301763983916</v>
      </c>
      <c r="AN154" s="330">
        <v>108</v>
      </c>
      <c r="AO154" s="330">
        <f t="shared" si="166"/>
        <v>5.434204535958641</v>
      </c>
      <c r="AP154" s="330">
        <v>90</v>
      </c>
      <c r="AQ154" s="330">
        <f t="shared" si="166"/>
        <v>4.5285037799655345</v>
      </c>
      <c r="AR154" s="330">
        <v>45</v>
      </c>
      <c r="AS154" s="330">
        <v>2.25</v>
      </c>
      <c r="AT154" s="330">
        <v>12</v>
      </c>
      <c r="AU154" s="330">
        <f t="shared" si="167"/>
        <v>0.6038005039954046</v>
      </c>
      <c r="AV154" s="330">
        <v>12</v>
      </c>
      <c r="AW154" s="330">
        <f t="shared" si="168"/>
        <v>0.6038005039954046</v>
      </c>
      <c r="AX154" s="330">
        <v>0</v>
      </c>
      <c r="AY154" s="330">
        <f t="shared" si="169"/>
        <v>0</v>
      </c>
      <c r="AZ154" s="330">
        <v>30</v>
      </c>
      <c r="BA154" s="330">
        <f t="shared" si="170"/>
        <v>1.5095012599885116</v>
      </c>
      <c r="BB154" s="330">
        <v>6</v>
      </c>
      <c r="BC154" s="330">
        <f t="shared" si="171"/>
        <v>0.3019002519977023</v>
      </c>
      <c r="BD154" s="332">
        <v>30</v>
      </c>
      <c r="BE154" s="330">
        <f t="shared" si="172"/>
        <v>1.5095012599885116</v>
      </c>
    </row>
    <row r="155" spans="2:57" s="319" customFormat="1" ht="14.25" customHeight="1" outlineLevel="1">
      <c r="B155" s="339"/>
      <c r="C155" s="340" t="s">
        <v>665</v>
      </c>
      <c r="D155" s="341" t="s">
        <v>259</v>
      </c>
      <c r="E155" s="341"/>
      <c r="F155" s="341"/>
      <c r="G155" s="341">
        <f>SUM(G144:G154)</f>
        <v>123.57783648439279</v>
      </c>
      <c r="H155" s="341"/>
      <c r="I155" s="341">
        <f>SUM(I144:I154)</f>
        <v>124.58417065771847</v>
      </c>
      <c r="J155" s="341"/>
      <c r="K155" s="341">
        <f>SUM(K144:K154)</f>
        <v>130.92407594967023</v>
      </c>
      <c r="L155" s="341"/>
      <c r="M155" s="341">
        <f>SUM(M144:M154)</f>
        <v>124.58417065771847</v>
      </c>
      <c r="N155" s="341"/>
      <c r="O155" s="341">
        <f>SUM(O144:O154)</f>
        <v>80.90926753538422</v>
      </c>
      <c r="P155" s="341"/>
      <c r="Q155" s="341">
        <f>SUM(Q144:Q154)</f>
        <v>74.56936224343247</v>
      </c>
      <c r="R155" s="341"/>
      <c r="S155" s="341">
        <f>SUM(S144:S154)</f>
        <v>171.63029326069375</v>
      </c>
      <c r="T155" s="341"/>
      <c r="U155" s="341">
        <f>SUM(U144:U154)</f>
        <v>132.73547746165644</v>
      </c>
      <c r="V155" s="341"/>
      <c r="W155" s="341">
        <f>SUM(W144:W154)</f>
        <v>252.3382939614128</v>
      </c>
      <c r="X155" s="341"/>
      <c r="Y155" s="341">
        <f>SUM(Y144:Y154)</f>
        <v>180.63698411195853</v>
      </c>
      <c r="Z155" s="341"/>
      <c r="AA155" s="341">
        <f>SUM(AA144:AA154)</f>
        <v>78.99723260606544</v>
      </c>
      <c r="AB155" s="341"/>
      <c r="AC155" s="341">
        <f>SUM(AC144:AC154)</f>
        <v>95.24952950527509</v>
      </c>
      <c r="AD155" s="341"/>
      <c r="AE155" s="341">
        <f>SUM(AE144:AE154)</f>
        <v>75.374429582093</v>
      </c>
      <c r="AF155" s="341"/>
      <c r="AG155" s="341">
        <f>SUM(AG144:AG154)</f>
        <v>180.63698411195853</v>
      </c>
      <c r="AH155" s="341"/>
      <c r="AI155" s="341">
        <f>SUM(AI144:AI154)</f>
        <v>152.1074102981757</v>
      </c>
      <c r="AJ155" s="341"/>
      <c r="AK155" s="341">
        <f>SUM(AK144:AK154)</f>
        <v>68.02819011681558</v>
      </c>
      <c r="AL155" s="341"/>
      <c r="AM155" s="341">
        <f>SUM(AM144:AM154)</f>
        <v>83.77731992936238</v>
      </c>
      <c r="AN155" s="341"/>
      <c r="AO155" s="341">
        <f>SUM(AO144:AO154)</f>
        <v>365.8527887125489</v>
      </c>
      <c r="AP155" s="341"/>
      <c r="AQ155" s="341">
        <f>SUM(AQ144:AQ154)</f>
        <v>137.06271440695684</v>
      </c>
      <c r="AR155" s="341"/>
      <c r="AS155" s="341">
        <f>SUM(AS144:AS154)</f>
        <v>99.6</v>
      </c>
      <c r="AT155" s="341"/>
      <c r="AU155" s="341">
        <f>SUM(AU144:AU154)</f>
        <v>29.86296659343938</v>
      </c>
      <c r="AV155" s="341"/>
      <c r="AW155" s="341">
        <f>SUM(AW144:AW154)</f>
        <v>29.208849380777693</v>
      </c>
      <c r="AX155" s="341"/>
      <c r="AY155" s="341">
        <f>SUM(AY144:AY154)</f>
        <v>0</v>
      </c>
      <c r="AZ155" s="341"/>
      <c r="BA155" s="341">
        <f>SUM(BA144:BA154)</f>
        <v>42.240876925345184</v>
      </c>
      <c r="BB155" s="341"/>
      <c r="BC155" s="341">
        <f>SUM(BC144:BC154)</f>
        <v>2.213935181316484</v>
      </c>
      <c r="BD155" s="341"/>
      <c r="BE155" s="341">
        <f>SUM(BE144:BE154)</f>
        <v>32.07690177475587</v>
      </c>
    </row>
    <row r="156" spans="2:57" s="319" customFormat="1" ht="14.25" customHeight="1" outlineLevel="1">
      <c r="B156" s="407"/>
      <c r="C156" s="408"/>
      <c r="D156" s="409"/>
      <c r="E156" s="409"/>
      <c r="F156" s="409"/>
      <c r="G156" s="409"/>
      <c r="H156" s="409"/>
      <c r="I156" s="409"/>
      <c r="J156" s="409"/>
      <c r="K156" s="409"/>
      <c r="L156" s="409"/>
      <c r="M156" s="409"/>
      <c r="N156" s="409"/>
      <c r="O156" s="409"/>
      <c r="P156" s="409"/>
      <c r="Q156" s="409"/>
      <c r="R156" s="409"/>
      <c r="S156" s="409"/>
      <c r="T156" s="409"/>
      <c r="U156" s="409"/>
      <c r="V156" s="409"/>
      <c r="W156" s="409"/>
      <c r="X156" s="409"/>
      <c r="Y156" s="409"/>
      <c r="Z156" s="409"/>
      <c r="AA156" s="409"/>
      <c r="AB156" s="409"/>
      <c r="AC156" s="409"/>
      <c r="AD156" s="409"/>
      <c r="AE156" s="409"/>
      <c r="AF156" s="409"/>
      <c r="AG156" s="409"/>
      <c r="AH156" s="409"/>
      <c r="AI156" s="409"/>
      <c r="AJ156" s="409"/>
      <c r="AK156" s="409"/>
      <c r="AL156" s="409"/>
      <c r="AM156" s="409"/>
      <c r="AN156" s="409"/>
      <c r="AO156" s="409"/>
      <c r="AP156" s="409"/>
      <c r="AQ156" s="409"/>
      <c r="AR156" s="409"/>
      <c r="AS156" s="409"/>
      <c r="AT156" s="409"/>
      <c r="AU156" s="409"/>
      <c r="AV156" s="409"/>
      <c r="AW156" s="409"/>
      <c r="AX156" s="409"/>
      <c r="AY156" s="409"/>
      <c r="AZ156" s="409"/>
      <c r="BA156" s="409"/>
      <c r="BB156" s="409"/>
      <c r="BC156" s="409"/>
      <c r="BD156" s="409"/>
      <c r="BE156" s="409"/>
    </row>
    <row r="157" spans="2:57" s="319" customFormat="1" ht="30" customHeight="1" outlineLevel="1">
      <c r="B157" s="323" t="s">
        <v>666</v>
      </c>
      <c r="C157" s="324" t="s">
        <v>667</v>
      </c>
      <c r="D157" s="325"/>
      <c r="E157" s="325"/>
      <c r="F157" s="325"/>
      <c r="G157" s="325"/>
      <c r="H157" s="325"/>
      <c r="I157" s="325"/>
      <c r="J157" s="325"/>
      <c r="K157" s="325"/>
      <c r="L157" s="325"/>
      <c r="M157" s="325"/>
      <c r="N157" s="325"/>
      <c r="O157" s="325"/>
      <c r="P157" s="325"/>
      <c r="Q157" s="325"/>
      <c r="R157" s="325"/>
      <c r="S157" s="325"/>
      <c r="T157" s="325"/>
      <c r="U157" s="325"/>
      <c r="V157" s="325"/>
      <c r="W157" s="325"/>
      <c r="X157" s="325"/>
      <c r="Y157" s="325"/>
      <c r="Z157" s="325"/>
      <c r="AA157" s="325"/>
      <c r="AB157" s="325"/>
      <c r="AC157" s="325"/>
      <c r="AD157" s="325"/>
      <c r="AE157" s="325"/>
      <c r="AF157" s="325"/>
      <c r="AG157" s="325"/>
      <c r="AH157" s="325"/>
      <c r="AI157" s="325"/>
      <c r="AJ157" s="325"/>
      <c r="AK157" s="325"/>
      <c r="AL157" s="325"/>
      <c r="AM157" s="325"/>
      <c r="AN157" s="325"/>
      <c r="AO157" s="325"/>
      <c r="AP157" s="325"/>
      <c r="AQ157" s="325"/>
      <c r="AR157" s="325"/>
      <c r="AS157" s="325"/>
      <c r="AT157" s="325"/>
      <c r="AU157" s="325"/>
      <c r="AV157" s="325"/>
      <c r="AW157" s="325"/>
      <c r="AX157" s="325"/>
      <c r="AY157" s="325"/>
      <c r="AZ157" s="325"/>
      <c r="BA157" s="325"/>
      <c r="BB157" s="325"/>
      <c r="BC157" s="325"/>
      <c r="BD157" s="325"/>
      <c r="BE157" s="325"/>
    </row>
    <row r="158" spans="2:57" s="319" customFormat="1" ht="14.25" customHeight="1" outlineLevel="2">
      <c r="B158" s="366" t="s">
        <v>257</v>
      </c>
      <c r="C158" s="367" t="s">
        <v>668</v>
      </c>
      <c r="D158" s="328" t="s">
        <v>555</v>
      </c>
      <c r="E158" s="329">
        <f>'Average Rates'!E210</f>
        <v>0.3342684375337437</v>
      </c>
      <c r="F158" s="330">
        <v>9</v>
      </c>
      <c r="G158" s="330">
        <f>F158*$E158</f>
        <v>3.008415937803693</v>
      </c>
      <c r="H158" s="330">
        <v>11</v>
      </c>
      <c r="I158" s="330">
        <f>H158*$E158</f>
        <v>3.6769528128711806</v>
      </c>
      <c r="J158" s="330">
        <v>13</v>
      </c>
      <c r="K158" s="330">
        <f>J158*$E158</f>
        <v>4.345489687938668</v>
      </c>
      <c r="L158" s="330">
        <v>11</v>
      </c>
      <c r="M158" s="330">
        <f>L158*$E158</f>
        <v>3.6769528128711806</v>
      </c>
      <c r="N158" s="330">
        <v>8</v>
      </c>
      <c r="O158" s="330">
        <f>N158*$E158</f>
        <v>2.6741475002699495</v>
      </c>
      <c r="P158" s="330">
        <v>7</v>
      </c>
      <c r="Q158" s="330">
        <f>P158*$E158</f>
        <v>2.339879062736206</v>
      </c>
      <c r="R158" s="330">
        <v>14</v>
      </c>
      <c r="S158" s="330">
        <f>R158*$E158</f>
        <v>4.679758125472412</v>
      </c>
      <c r="T158" s="330">
        <v>11</v>
      </c>
      <c r="U158" s="330">
        <f>T158*$E158</f>
        <v>3.6769528128711806</v>
      </c>
      <c r="V158" s="330">
        <v>23</v>
      </c>
      <c r="W158" s="330">
        <f aca="true" t="shared" si="173" ref="W158:W163">V158*$E158</f>
        <v>7.688174063276104</v>
      </c>
      <c r="X158" s="330">
        <v>17</v>
      </c>
      <c r="Y158" s="330">
        <f>X158*$E158</f>
        <v>5.682563438073643</v>
      </c>
      <c r="Z158" s="330">
        <v>7</v>
      </c>
      <c r="AA158" s="330">
        <f>Z158*$E158</f>
        <v>2.339879062736206</v>
      </c>
      <c r="AB158" s="330">
        <v>8</v>
      </c>
      <c r="AC158" s="330">
        <f>AB158*$E158</f>
        <v>2.6741475002699495</v>
      </c>
      <c r="AD158" s="330">
        <v>7</v>
      </c>
      <c r="AE158" s="330">
        <f>AD158*$E158</f>
        <v>2.339879062736206</v>
      </c>
      <c r="AF158" s="330">
        <v>17</v>
      </c>
      <c r="AG158" s="330">
        <f>AF158*$E158</f>
        <v>5.682563438073643</v>
      </c>
      <c r="AH158" s="330">
        <v>14</v>
      </c>
      <c r="AI158" s="330">
        <f>AH158*$E158</f>
        <v>4.679758125472412</v>
      </c>
      <c r="AJ158" s="330">
        <v>6</v>
      </c>
      <c r="AK158" s="330">
        <f>AJ158*$E158</f>
        <v>2.005610625202462</v>
      </c>
      <c r="AL158" s="330">
        <v>8</v>
      </c>
      <c r="AM158" s="330">
        <f>AL158*$E158</f>
        <v>2.6741475002699495</v>
      </c>
      <c r="AN158" s="330">
        <v>29</v>
      </c>
      <c r="AO158" s="330">
        <f>AN158*$E158</f>
        <v>9.693784688478567</v>
      </c>
      <c r="AP158" s="330">
        <v>12</v>
      </c>
      <c r="AQ158" s="330">
        <f>AP158*$E158</f>
        <v>4.011221250404924</v>
      </c>
      <c r="AR158" s="330">
        <v>8</v>
      </c>
      <c r="AS158" s="330">
        <f>AR158*$E158</f>
        <v>2.6741475002699495</v>
      </c>
      <c r="AT158" s="330">
        <v>1.5</v>
      </c>
      <c r="AU158" s="330">
        <f>AT158*$E158</f>
        <v>0.5014026563006155</v>
      </c>
      <c r="AV158" s="330">
        <v>1.5</v>
      </c>
      <c r="AW158" s="330">
        <f>AV158*$E158</f>
        <v>0.5014026563006155</v>
      </c>
      <c r="AX158" s="330">
        <v>0</v>
      </c>
      <c r="AY158" s="330">
        <f>AX158*$E158</f>
        <v>0</v>
      </c>
      <c r="AZ158" s="330">
        <v>1.5</v>
      </c>
      <c r="BA158" s="330">
        <f>AZ158*$E158</f>
        <v>0.5014026563006155</v>
      </c>
      <c r="BB158" s="330">
        <v>1</v>
      </c>
      <c r="BC158" s="330">
        <f>BB158*$E158</f>
        <v>0.3342684375337437</v>
      </c>
      <c r="BD158" s="332">
        <v>2.5</v>
      </c>
      <c r="BE158" s="330">
        <f>BD158*$E158</f>
        <v>0.8356710938343592</v>
      </c>
    </row>
    <row r="159" spans="2:57" s="319" customFormat="1" ht="14.25" customHeight="1" outlineLevel="2">
      <c r="B159" s="366" t="s">
        <v>260</v>
      </c>
      <c r="C159" s="367" t="s">
        <v>669</v>
      </c>
      <c r="D159" s="328" t="s">
        <v>555</v>
      </c>
      <c r="E159" s="329">
        <f>'Average Rates'!E211</f>
        <v>0.22284562502249583</v>
      </c>
      <c r="F159" s="330">
        <v>24</v>
      </c>
      <c r="G159" s="330">
        <f>F159*$E159</f>
        <v>5.3482950005399</v>
      </c>
      <c r="H159" s="330">
        <v>26</v>
      </c>
      <c r="I159" s="330">
        <f>H159*$E159</f>
        <v>5.793986250584892</v>
      </c>
      <c r="J159" s="330">
        <v>28</v>
      </c>
      <c r="K159" s="330">
        <f>J159*$E159</f>
        <v>6.239677500629883</v>
      </c>
      <c r="L159" s="330">
        <v>26</v>
      </c>
      <c r="M159" s="330">
        <f>L159*$E159</f>
        <v>5.793986250584892</v>
      </c>
      <c r="N159" s="330">
        <v>18</v>
      </c>
      <c r="O159" s="330">
        <f>N159*$E159</f>
        <v>4.011221250404925</v>
      </c>
      <c r="P159" s="330">
        <v>15</v>
      </c>
      <c r="Q159" s="330">
        <f>P159*$E159</f>
        <v>3.3426843753374373</v>
      </c>
      <c r="R159" s="330">
        <v>34</v>
      </c>
      <c r="S159" s="330">
        <f>R159*$E159</f>
        <v>7.5767512507648584</v>
      </c>
      <c r="T159" s="330">
        <v>33</v>
      </c>
      <c r="U159" s="330">
        <f>T159*$E159</f>
        <v>7.353905625742362</v>
      </c>
      <c r="V159" s="330">
        <v>63</v>
      </c>
      <c r="W159" s="330">
        <f t="shared" si="173"/>
        <v>14.039274376417238</v>
      </c>
      <c r="X159" s="330">
        <v>42</v>
      </c>
      <c r="Y159" s="330">
        <f>X159*$E159</f>
        <v>9.359516250944825</v>
      </c>
      <c r="Z159" s="330">
        <v>17</v>
      </c>
      <c r="AA159" s="330">
        <f>Z159*$E159</f>
        <v>3.7883756253824292</v>
      </c>
      <c r="AB159" s="330">
        <v>21</v>
      </c>
      <c r="AC159" s="330">
        <f>AB159*$E159</f>
        <v>4.6797581254724125</v>
      </c>
      <c r="AD159" s="330">
        <v>17</v>
      </c>
      <c r="AE159" s="330">
        <f>AD159*$E159</f>
        <v>3.7883756253824292</v>
      </c>
      <c r="AF159" s="330">
        <v>42</v>
      </c>
      <c r="AG159" s="330">
        <f>AF159*$E159</f>
        <v>9.359516250944825</v>
      </c>
      <c r="AH159" s="330">
        <v>34</v>
      </c>
      <c r="AI159" s="330">
        <f>AH159*$E159</f>
        <v>7.5767512507648584</v>
      </c>
      <c r="AJ159" s="330">
        <v>16</v>
      </c>
      <c r="AK159" s="330">
        <f>AJ159*$E159</f>
        <v>3.5655300003599333</v>
      </c>
      <c r="AL159" s="330">
        <v>21</v>
      </c>
      <c r="AM159" s="330">
        <f>AL159*$E159</f>
        <v>4.6797581254724125</v>
      </c>
      <c r="AN159" s="330">
        <v>72</v>
      </c>
      <c r="AO159" s="330">
        <f>AN159*$E159</f>
        <v>16.0448850016197</v>
      </c>
      <c r="AP159" s="330">
        <v>34</v>
      </c>
      <c r="AQ159" s="330">
        <f>AP159*$E159</f>
        <v>7.5767512507648584</v>
      </c>
      <c r="AR159" s="330">
        <v>23</v>
      </c>
      <c r="AS159" s="330">
        <f>AR159*$E159</f>
        <v>5.125449375517404</v>
      </c>
      <c r="AT159" s="330">
        <v>5</v>
      </c>
      <c r="AU159" s="330">
        <f>AT159*$E159</f>
        <v>1.1142281251124793</v>
      </c>
      <c r="AV159" s="330">
        <v>4</v>
      </c>
      <c r="AW159" s="330">
        <f>AV159*$E159</f>
        <v>0.8913825000899833</v>
      </c>
      <c r="AX159" s="330">
        <v>0</v>
      </c>
      <c r="AY159" s="330">
        <f>AX159*$E159</f>
        <v>0</v>
      </c>
      <c r="AZ159" s="330">
        <v>4</v>
      </c>
      <c r="BA159" s="330">
        <f>AZ159*$E159</f>
        <v>0.8913825000899833</v>
      </c>
      <c r="BB159" s="330">
        <v>1</v>
      </c>
      <c r="BC159" s="330">
        <f>BB159*$E159</f>
        <v>0.22284562502249583</v>
      </c>
      <c r="BD159" s="332">
        <v>5</v>
      </c>
      <c r="BE159" s="330">
        <f>BD159*$E159</f>
        <v>1.1142281251124793</v>
      </c>
    </row>
    <row r="160" spans="2:57" s="319" customFormat="1" ht="14.25" customHeight="1" outlineLevel="2">
      <c r="B160" s="366" t="s">
        <v>262</v>
      </c>
      <c r="C160" s="367" t="s">
        <v>670</v>
      </c>
      <c r="D160" s="328" t="s">
        <v>555</v>
      </c>
      <c r="E160" s="329">
        <f>'Average Rates'!E212</f>
        <v>0.06685368750674874</v>
      </c>
      <c r="F160" s="330">
        <v>30</v>
      </c>
      <c r="G160" s="330">
        <f>F160*$E160</f>
        <v>2.005610625202462</v>
      </c>
      <c r="H160" s="330">
        <v>30</v>
      </c>
      <c r="I160" s="330">
        <f>H160*$E160</f>
        <v>2.005610625202462</v>
      </c>
      <c r="J160" s="330">
        <v>30</v>
      </c>
      <c r="K160" s="330">
        <f>J160*$E160</f>
        <v>2.005610625202462</v>
      </c>
      <c r="L160" s="330">
        <v>30</v>
      </c>
      <c r="M160" s="330">
        <f>L160*$E160</f>
        <v>2.005610625202462</v>
      </c>
      <c r="N160" s="330">
        <v>18</v>
      </c>
      <c r="O160" s="330">
        <f>N160*$E160</f>
        <v>1.2033663751214771</v>
      </c>
      <c r="P160" s="330">
        <v>15</v>
      </c>
      <c r="Q160" s="330">
        <f>P160*$E160</f>
        <v>1.002805312601231</v>
      </c>
      <c r="R160" s="330">
        <v>42</v>
      </c>
      <c r="S160" s="330">
        <f>R160*$E160</f>
        <v>2.807854875283447</v>
      </c>
      <c r="T160" s="330">
        <v>27</v>
      </c>
      <c r="U160" s="330">
        <f>T160*$E160</f>
        <v>1.8050495626822158</v>
      </c>
      <c r="V160" s="330">
        <v>60</v>
      </c>
      <c r="W160" s="330">
        <f t="shared" si="173"/>
        <v>4.011221250404924</v>
      </c>
      <c r="X160" s="330">
        <v>51</v>
      </c>
      <c r="Y160" s="330">
        <f>X160*$E160</f>
        <v>3.4095380628441854</v>
      </c>
      <c r="Z160" s="330">
        <v>18</v>
      </c>
      <c r="AA160" s="330">
        <f>Z160*$E160</f>
        <v>1.2033663751214771</v>
      </c>
      <c r="AB160" s="330">
        <v>24</v>
      </c>
      <c r="AC160" s="330">
        <f>AB160*$E160</f>
        <v>1.6044885001619695</v>
      </c>
      <c r="AD160" s="330">
        <v>12</v>
      </c>
      <c r="AE160" s="330">
        <f>AD160*$E160</f>
        <v>0.8022442500809848</v>
      </c>
      <c r="AF160" s="330">
        <v>48</v>
      </c>
      <c r="AG160" s="330">
        <f>AF160*$E160</f>
        <v>3.208977000323939</v>
      </c>
      <c r="AH160" s="330">
        <v>39</v>
      </c>
      <c r="AI160" s="330">
        <f>AH160*$E160</f>
        <v>2.6072938127632006</v>
      </c>
      <c r="AJ160" s="330">
        <v>18</v>
      </c>
      <c r="AK160" s="330">
        <f>AJ160*$E160</f>
        <v>1.2033663751214771</v>
      </c>
      <c r="AL160" s="330">
        <v>24</v>
      </c>
      <c r="AM160" s="330">
        <f>AL160*$E160</f>
        <v>1.6044885001619695</v>
      </c>
      <c r="AN160" s="330">
        <v>87</v>
      </c>
      <c r="AO160" s="330">
        <f>AN160*$E160</f>
        <v>5.81627081308714</v>
      </c>
      <c r="AP160" s="330">
        <v>45</v>
      </c>
      <c r="AQ160" s="330">
        <f>AP160*$E160</f>
        <v>3.008415937803693</v>
      </c>
      <c r="AR160" s="330">
        <v>30</v>
      </c>
      <c r="AS160" s="330">
        <f>AR160*$E160</f>
        <v>2.005610625202462</v>
      </c>
      <c r="AT160" s="330">
        <v>6</v>
      </c>
      <c r="AU160" s="330">
        <f>AT160*$E160</f>
        <v>0.4011221250404924</v>
      </c>
      <c r="AV160" s="330">
        <v>4.5</v>
      </c>
      <c r="AW160" s="330">
        <f>AV160*$E160</f>
        <v>0.3008415937803693</v>
      </c>
      <c r="AX160" s="330">
        <v>0</v>
      </c>
      <c r="AY160" s="330">
        <f>AX160*$E160</f>
        <v>0</v>
      </c>
      <c r="AZ160" s="330">
        <v>4.5</v>
      </c>
      <c r="BA160" s="330">
        <f>AZ160*$E160</f>
        <v>0.3008415937803693</v>
      </c>
      <c r="BB160" s="330">
        <v>0</v>
      </c>
      <c r="BC160" s="330">
        <f>BB160*$E160</f>
        <v>0</v>
      </c>
      <c r="BD160" s="332">
        <v>6</v>
      </c>
      <c r="BE160" s="330">
        <f>BD160*$E160</f>
        <v>0.4011221250404924</v>
      </c>
    </row>
    <row r="161" spans="2:57" s="319" customFormat="1" ht="14.25" customHeight="1" outlineLevel="2">
      <c r="B161" s="366" t="s">
        <v>264</v>
      </c>
      <c r="C161" s="367" t="s">
        <v>328</v>
      </c>
      <c r="D161" s="328" t="s">
        <v>555</v>
      </c>
      <c r="E161" s="329">
        <f>'Average Rates'!E213</f>
        <v>0.06685368750674874</v>
      </c>
      <c r="F161" s="330">
        <v>18</v>
      </c>
      <c r="G161" s="330">
        <f>F161*$E161</f>
        <v>1.2033663751214771</v>
      </c>
      <c r="H161" s="330">
        <v>18</v>
      </c>
      <c r="I161" s="330">
        <f>H161*$E161</f>
        <v>1.2033663751214771</v>
      </c>
      <c r="J161" s="330">
        <v>18</v>
      </c>
      <c r="K161" s="330">
        <f>J161*$E161</f>
        <v>1.2033663751214771</v>
      </c>
      <c r="L161" s="330">
        <v>18</v>
      </c>
      <c r="M161" s="330">
        <f>L161*$E161</f>
        <v>1.2033663751214771</v>
      </c>
      <c r="N161" s="330">
        <v>12</v>
      </c>
      <c r="O161" s="330">
        <f>N161*$E161</f>
        <v>0.8022442500809848</v>
      </c>
      <c r="P161" s="330">
        <v>12</v>
      </c>
      <c r="Q161" s="330">
        <f>P161*$E161</f>
        <v>0.8022442500809848</v>
      </c>
      <c r="R161" s="330">
        <v>24</v>
      </c>
      <c r="S161" s="330">
        <f>R161*$E161</f>
        <v>1.6044885001619695</v>
      </c>
      <c r="T161" s="330">
        <v>18</v>
      </c>
      <c r="U161" s="330">
        <f>T161*$E161</f>
        <v>1.2033663751214771</v>
      </c>
      <c r="V161" s="330">
        <v>33</v>
      </c>
      <c r="W161" s="330">
        <f t="shared" si="173"/>
        <v>2.2061716877227084</v>
      </c>
      <c r="X161" s="330">
        <v>24</v>
      </c>
      <c r="Y161" s="330">
        <f>X161*$E161</f>
        <v>1.6044885001619695</v>
      </c>
      <c r="Z161" s="330">
        <v>12</v>
      </c>
      <c r="AA161" s="330">
        <f>Z161*$E161</f>
        <v>0.8022442500809848</v>
      </c>
      <c r="AB161" s="330">
        <v>12</v>
      </c>
      <c r="AC161" s="330">
        <f>AB161*$E161</f>
        <v>0.8022442500809848</v>
      </c>
      <c r="AD161" s="330">
        <v>12</v>
      </c>
      <c r="AE161" s="330">
        <f>AD161*$E161</f>
        <v>0.8022442500809848</v>
      </c>
      <c r="AF161" s="330">
        <v>24</v>
      </c>
      <c r="AG161" s="330">
        <f>AF161*$E161</f>
        <v>1.6044885001619695</v>
      </c>
      <c r="AH161" s="330">
        <v>18</v>
      </c>
      <c r="AI161" s="330">
        <f>AH161*$E161</f>
        <v>1.2033663751214771</v>
      </c>
      <c r="AJ161" s="330">
        <v>12</v>
      </c>
      <c r="AK161" s="330">
        <f>AJ161*$E161</f>
        <v>0.8022442500809848</v>
      </c>
      <c r="AL161" s="330">
        <v>12</v>
      </c>
      <c r="AM161" s="330">
        <f>AL161*$E161</f>
        <v>0.8022442500809848</v>
      </c>
      <c r="AN161" s="330">
        <v>42</v>
      </c>
      <c r="AO161" s="330">
        <f>AN161*$E161</f>
        <v>2.807854875283447</v>
      </c>
      <c r="AP161" s="330">
        <v>27</v>
      </c>
      <c r="AQ161" s="330">
        <f>AP161*$E161</f>
        <v>1.8050495626822158</v>
      </c>
      <c r="AR161" s="330">
        <v>18</v>
      </c>
      <c r="AS161" s="330">
        <f>AR161*$E161</f>
        <v>1.2033663751214771</v>
      </c>
      <c r="AT161" s="330">
        <v>3</v>
      </c>
      <c r="AU161" s="330">
        <f>AT161*$E161</f>
        <v>0.2005610625202462</v>
      </c>
      <c r="AV161" s="330">
        <v>3</v>
      </c>
      <c r="AW161" s="330">
        <f>AV161*$E161</f>
        <v>0.2005610625202462</v>
      </c>
      <c r="AX161" s="330">
        <v>0</v>
      </c>
      <c r="AY161" s="330">
        <f>AX161*$E161</f>
        <v>0</v>
      </c>
      <c r="AZ161" s="330">
        <v>0</v>
      </c>
      <c r="BA161" s="330">
        <f>AZ161*$E161</f>
        <v>0</v>
      </c>
      <c r="BB161" s="330">
        <v>0</v>
      </c>
      <c r="BC161" s="330">
        <f>BB161*$E161</f>
        <v>0</v>
      </c>
      <c r="BD161" s="332">
        <v>0</v>
      </c>
      <c r="BE161" s="330">
        <f>BD161*$E161</f>
        <v>0</v>
      </c>
    </row>
    <row r="162" spans="2:57" s="319" customFormat="1" ht="14.25" customHeight="1" outlineLevel="2">
      <c r="B162" s="366" t="s">
        <v>270</v>
      </c>
      <c r="C162" s="367" t="s">
        <v>671</v>
      </c>
      <c r="D162" s="328" t="s">
        <v>555</v>
      </c>
      <c r="E162" s="329">
        <f>'Average Rates'!E214</f>
        <v>0.03342684375337437</v>
      </c>
      <c r="F162" s="330">
        <v>18</v>
      </c>
      <c r="G162" s="330">
        <f>F162*$E162</f>
        <v>0.6016831875607386</v>
      </c>
      <c r="H162" s="330">
        <v>24</v>
      </c>
      <c r="I162" s="330">
        <f>H162*$E162</f>
        <v>0.8022442500809848</v>
      </c>
      <c r="J162" s="330">
        <v>30</v>
      </c>
      <c r="K162" s="330">
        <f>J162*$E162</f>
        <v>1.002805312601231</v>
      </c>
      <c r="L162" s="330">
        <v>24</v>
      </c>
      <c r="M162" s="330">
        <f>L162*$E162</f>
        <v>0.8022442500809848</v>
      </c>
      <c r="N162" s="330">
        <v>18</v>
      </c>
      <c r="O162" s="330">
        <f>N162*$E162</f>
        <v>0.6016831875607386</v>
      </c>
      <c r="P162" s="330">
        <v>15</v>
      </c>
      <c r="Q162" s="330">
        <f>P162*$E162</f>
        <v>0.5014026563006155</v>
      </c>
      <c r="R162" s="330">
        <v>30</v>
      </c>
      <c r="S162" s="330">
        <f>R162*$E162</f>
        <v>1.002805312601231</v>
      </c>
      <c r="T162" s="330">
        <v>24</v>
      </c>
      <c r="U162" s="330">
        <f>T162*$E162</f>
        <v>0.8022442500809848</v>
      </c>
      <c r="V162" s="330">
        <v>48</v>
      </c>
      <c r="W162" s="330">
        <f t="shared" si="173"/>
        <v>1.6044885001619695</v>
      </c>
      <c r="X162" s="330">
        <v>36</v>
      </c>
      <c r="Y162" s="330">
        <f>X162*$E162</f>
        <v>1.2033663751214771</v>
      </c>
      <c r="Z162" s="330">
        <v>15</v>
      </c>
      <c r="AA162" s="330">
        <f>Z162*$E162</f>
        <v>0.5014026563006155</v>
      </c>
      <c r="AB162" s="330">
        <v>15</v>
      </c>
      <c r="AC162" s="330">
        <f>AB162*$E162</f>
        <v>0.5014026563006155</v>
      </c>
      <c r="AD162" s="330">
        <v>15</v>
      </c>
      <c r="AE162" s="330">
        <f>AD162*$E162</f>
        <v>0.5014026563006155</v>
      </c>
      <c r="AF162" s="330">
        <v>36</v>
      </c>
      <c r="AG162" s="330">
        <f>AF162*$E162</f>
        <v>1.2033663751214771</v>
      </c>
      <c r="AH162" s="330">
        <v>30</v>
      </c>
      <c r="AI162" s="330">
        <f>AH162*$E162</f>
        <v>1.002805312601231</v>
      </c>
      <c r="AJ162" s="330">
        <v>12</v>
      </c>
      <c r="AK162" s="330">
        <f>AJ162*$E162</f>
        <v>0.4011221250404924</v>
      </c>
      <c r="AL162" s="330">
        <v>21</v>
      </c>
      <c r="AM162" s="330">
        <f>AL162*$E162</f>
        <v>0.7019637188208617</v>
      </c>
      <c r="AN162" s="330">
        <v>60</v>
      </c>
      <c r="AO162" s="330">
        <f>AN162*$E162</f>
        <v>2.005610625202462</v>
      </c>
      <c r="AP162" s="330">
        <v>30</v>
      </c>
      <c r="AQ162" s="330">
        <f>AP162*$E162</f>
        <v>1.002805312601231</v>
      </c>
      <c r="AR162" s="330">
        <v>21</v>
      </c>
      <c r="AS162" s="330">
        <f>AR162*$E162</f>
        <v>0.7019637188208617</v>
      </c>
      <c r="AT162" s="330">
        <v>6</v>
      </c>
      <c r="AU162" s="330">
        <f>AT162*$E162</f>
        <v>0.2005610625202462</v>
      </c>
      <c r="AV162" s="330">
        <v>3</v>
      </c>
      <c r="AW162" s="330">
        <f>AV162*$E162</f>
        <v>0.1002805312601231</v>
      </c>
      <c r="AX162" s="330">
        <v>0</v>
      </c>
      <c r="AY162" s="330">
        <f>AX162*$E162</f>
        <v>0</v>
      </c>
      <c r="AZ162" s="330">
        <v>15</v>
      </c>
      <c r="BA162" s="330">
        <f>AZ162*$E162</f>
        <v>0.5014026563006155</v>
      </c>
      <c r="BB162" s="330">
        <v>3</v>
      </c>
      <c r="BC162" s="330">
        <f>BB162*$E162</f>
        <v>0.1002805312601231</v>
      </c>
      <c r="BD162" s="332">
        <v>3</v>
      </c>
      <c r="BE162" s="330">
        <f>BD162*$E162</f>
        <v>0.1002805312601231</v>
      </c>
    </row>
    <row r="163" spans="2:57" s="410" customFormat="1" ht="14.25" customHeight="1" outlineLevel="2">
      <c r="B163" s="366" t="s">
        <v>272</v>
      </c>
      <c r="C163" s="367" t="s">
        <v>672</v>
      </c>
      <c r="D163" s="328" t="s">
        <v>542</v>
      </c>
      <c r="E163" s="329">
        <f>'Average Rates'!E215</f>
        <v>7.019637188208618</v>
      </c>
      <c r="F163" s="330">
        <v>1</v>
      </c>
      <c r="G163" s="330">
        <f>E163*F163</f>
        <v>7.019637188208618</v>
      </c>
      <c r="H163" s="330">
        <v>1</v>
      </c>
      <c r="I163" s="330">
        <f>G163*H163</f>
        <v>7.019637188208618</v>
      </c>
      <c r="J163" s="330">
        <v>1</v>
      </c>
      <c r="K163" s="330">
        <f>I163*J163</f>
        <v>7.019637188208618</v>
      </c>
      <c r="L163" s="330">
        <v>1</v>
      </c>
      <c r="M163" s="330">
        <f>K163*L163</f>
        <v>7.019637188208618</v>
      </c>
      <c r="N163" s="330">
        <v>0.672</v>
      </c>
      <c r="O163" s="330">
        <f>M163*N163</f>
        <v>4.717196190476192</v>
      </c>
      <c r="P163" s="330">
        <v>0.623</v>
      </c>
      <c r="Q163" s="330">
        <f>O163*P163</f>
        <v>2.9388132266666673</v>
      </c>
      <c r="R163" s="330">
        <v>1.31</v>
      </c>
      <c r="S163" s="330">
        <f>Q163*R163</f>
        <v>3.8498453269333344</v>
      </c>
      <c r="T163" s="330">
        <v>0.984</v>
      </c>
      <c r="U163" s="330">
        <f>S163*T163</f>
        <v>3.788247801702401</v>
      </c>
      <c r="V163" s="330">
        <v>2.03</v>
      </c>
      <c r="W163" s="330">
        <f t="shared" si="173"/>
        <v>14.249863492063493</v>
      </c>
      <c r="X163" s="330">
        <v>1.33</v>
      </c>
      <c r="Y163" s="330">
        <f>W163*X163</f>
        <v>18.952318444444447</v>
      </c>
      <c r="Z163" s="330">
        <v>0.672</v>
      </c>
      <c r="AA163" s="330">
        <f>Y163*Z163</f>
        <v>12.73595799466667</v>
      </c>
      <c r="AB163" s="330">
        <v>0.784</v>
      </c>
      <c r="AC163" s="330">
        <f>AA163*AB163</f>
        <v>9.984991067818669</v>
      </c>
      <c r="AD163" s="330">
        <v>0.616</v>
      </c>
      <c r="AE163" s="330">
        <f>AC163*AD163</f>
        <v>6.1507544977763</v>
      </c>
      <c r="AF163" s="330">
        <v>1.553</v>
      </c>
      <c r="AG163" s="330">
        <f>AE163*AF163</f>
        <v>9.552121735046594</v>
      </c>
      <c r="AH163" s="330">
        <v>1.147</v>
      </c>
      <c r="AI163" s="330">
        <f>AG163*AH163</f>
        <v>10.956283630098444</v>
      </c>
      <c r="AJ163" s="330">
        <v>0.672</v>
      </c>
      <c r="AK163" s="330">
        <f>AI163*AJ163</f>
        <v>7.362622599426155</v>
      </c>
      <c r="AL163" s="330">
        <v>0.768</v>
      </c>
      <c r="AM163" s="330">
        <f>AK163*AL163</f>
        <v>5.654494156359287</v>
      </c>
      <c r="AN163" s="330">
        <v>2.05</v>
      </c>
      <c r="AO163" s="330">
        <f>AM163*AN163</f>
        <v>11.591713020536538</v>
      </c>
      <c r="AP163" s="330">
        <v>1.31</v>
      </c>
      <c r="AQ163" s="330">
        <f>AO163*AP163</f>
        <v>15.185144056902866</v>
      </c>
      <c r="AR163" s="330">
        <v>0.81875</v>
      </c>
      <c r="AS163" s="330">
        <f>AQ163*AR163</f>
        <v>12.432836696589222</v>
      </c>
      <c r="AT163" s="330">
        <v>0.3</v>
      </c>
      <c r="AU163" s="330">
        <f>AO163*AT163</f>
        <v>3.4775139061609615</v>
      </c>
      <c r="AV163" s="330">
        <v>0.25</v>
      </c>
      <c r="AW163" s="330">
        <f>AU163*AV163</f>
        <v>0.8693784765402404</v>
      </c>
      <c r="AX163" s="330">
        <v>0</v>
      </c>
      <c r="AY163" s="330">
        <f>AW163*AX163</f>
        <v>0</v>
      </c>
      <c r="AZ163" s="330">
        <v>0.3</v>
      </c>
      <c r="BA163" s="330">
        <f>AY163*AZ163</f>
        <v>0</v>
      </c>
      <c r="BB163" s="330">
        <v>0.1</v>
      </c>
      <c r="BC163" s="330">
        <f>BA163*BB163</f>
        <v>0</v>
      </c>
      <c r="BD163" s="332">
        <v>0.3</v>
      </c>
      <c r="BE163" s="330">
        <f>BC163*BD163</f>
        <v>0</v>
      </c>
    </row>
    <row r="164" spans="2:57" s="410" customFormat="1" ht="14.25" customHeight="1" outlineLevel="2">
      <c r="B164" s="366" t="s">
        <v>287</v>
      </c>
      <c r="C164" s="367" t="s">
        <v>673</v>
      </c>
      <c r="D164" s="328" t="s">
        <v>542</v>
      </c>
      <c r="E164" s="329">
        <f>'Average Rates'!E216</f>
        <v>2.228456250224958</v>
      </c>
      <c r="F164" s="330">
        <v>1</v>
      </c>
      <c r="G164" s="330">
        <f>$E$164*F164</f>
        <v>2.228456250224958</v>
      </c>
      <c r="H164" s="330">
        <v>1</v>
      </c>
      <c r="I164" s="330">
        <f>$E$164*H164</f>
        <v>2.228456250224958</v>
      </c>
      <c r="J164" s="330">
        <v>1</v>
      </c>
      <c r="K164" s="330">
        <f>$E$164*J164</f>
        <v>2.228456250224958</v>
      </c>
      <c r="L164" s="330">
        <v>1</v>
      </c>
      <c r="M164" s="330">
        <f>$E$164*L164</f>
        <v>2.228456250224958</v>
      </c>
      <c r="N164" s="330">
        <v>0.672</v>
      </c>
      <c r="O164" s="330">
        <f>$E$164*N164</f>
        <v>1.497522600151172</v>
      </c>
      <c r="P164" s="330">
        <v>0.623</v>
      </c>
      <c r="Q164" s="330">
        <f>$E$164*P164</f>
        <v>1.388328243890149</v>
      </c>
      <c r="R164" s="330">
        <v>1.31</v>
      </c>
      <c r="S164" s="330">
        <f>$E$164*R164</f>
        <v>2.919277687794695</v>
      </c>
      <c r="T164" s="330">
        <v>0.984</v>
      </c>
      <c r="U164" s="330">
        <f>$E$164*T164</f>
        <v>2.1928009502213586</v>
      </c>
      <c r="V164" s="330">
        <v>2.03</v>
      </c>
      <c r="W164" s="330">
        <f>$E$164*V164</f>
        <v>4.523766187956665</v>
      </c>
      <c r="X164" s="330">
        <v>1.33</v>
      </c>
      <c r="Y164" s="330">
        <f>$E$164*X164</f>
        <v>2.9638468127991944</v>
      </c>
      <c r="Z164" s="330">
        <v>0.672</v>
      </c>
      <c r="AA164" s="330">
        <f>$E$164*Z164</f>
        <v>1.497522600151172</v>
      </c>
      <c r="AB164" s="330">
        <v>0.784</v>
      </c>
      <c r="AC164" s="330">
        <f>$E$164*AB164</f>
        <v>1.7471097001763671</v>
      </c>
      <c r="AD164" s="330">
        <v>0.616</v>
      </c>
      <c r="AE164" s="330">
        <f>$E$164*AD164</f>
        <v>1.3727290501385743</v>
      </c>
      <c r="AF164" s="330">
        <v>1.553</v>
      </c>
      <c r="AG164" s="330">
        <f>$E$164*AF164</f>
        <v>3.4607925565993596</v>
      </c>
      <c r="AH164" s="330">
        <v>1.147</v>
      </c>
      <c r="AI164" s="330">
        <f>$E$164*AH164</f>
        <v>2.556039319008027</v>
      </c>
      <c r="AJ164" s="330">
        <v>0.672</v>
      </c>
      <c r="AK164" s="330">
        <f>$E$164*AJ164</f>
        <v>1.497522600151172</v>
      </c>
      <c r="AL164" s="330">
        <v>0.768</v>
      </c>
      <c r="AM164" s="330">
        <f>$E$164*AL164</f>
        <v>1.7114544001727678</v>
      </c>
      <c r="AN164" s="330">
        <v>2.05</v>
      </c>
      <c r="AO164" s="330">
        <f>$E$164*AN164</f>
        <v>4.568335312961164</v>
      </c>
      <c r="AP164" s="330">
        <v>1.31</v>
      </c>
      <c r="AQ164" s="330">
        <f>$E$164*AP164</f>
        <v>2.919277687794695</v>
      </c>
      <c r="AR164" s="330">
        <v>0.81875</v>
      </c>
      <c r="AS164" s="330">
        <f>$E$164*AR164</f>
        <v>1.8245485548716844</v>
      </c>
      <c r="AT164" s="330">
        <v>0.3</v>
      </c>
      <c r="AU164" s="330">
        <f>$E$164*AT164</f>
        <v>0.6685368750674874</v>
      </c>
      <c r="AV164" s="330">
        <v>0.25</v>
      </c>
      <c r="AW164" s="330">
        <f>$E$164*AV164</f>
        <v>0.5571140625562395</v>
      </c>
      <c r="AX164" s="330">
        <v>0</v>
      </c>
      <c r="AY164" s="330">
        <f>$E$164*AX164</f>
        <v>0</v>
      </c>
      <c r="AZ164" s="330">
        <v>0.3</v>
      </c>
      <c r="BA164" s="330">
        <f>$E$164*AZ164</f>
        <v>0.6685368750674874</v>
      </c>
      <c r="BB164" s="330">
        <v>0.15</v>
      </c>
      <c r="BC164" s="330">
        <f>$E$164*BB164</f>
        <v>0.3342684375337437</v>
      </c>
      <c r="BD164" s="332">
        <v>0.3</v>
      </c>
      <c r="BE164" s="330">
        <f>$E$164*BD164</f>
        <v>0.6685368750674874</v>
      </c>
    </row>
    <row r="165" spans="2:57" s="411" customFormat="1" ht="14.25" customHeight="1" outlineLevel="2">
      <c r="B165" s="366" t="s">
        <v>289</v>
      </c>
      <c r="C165" s="367" t="s">
        <v>674</v>
      </c>
      <c r="D165" s="328" t="s">
        <v>542</v>
      </c>
      <c r="E165" s="329">
        <f>'Average Rates'!E217</f>
        <v>16.713421876687185</v>
      </c>
      <c r="F165" s="330">
        <v>1</v>
      </c>
      <c r="G165" s="330">
        <f>$E$165*F165</f>
        <v>16.713421876687185</v>
      </c>
      <c r="H165" s="330">
        <v>1</v>
      </c>
      <c r="I165" s="330">
        <f>$E$165*H165</f>
        <v>16.713421876687185</v>
      </c>
      <c r="J165" s="330">
        <v>1</v>
      </c>
      <c r="K165" s="330">
        <f>$E$165*J165</f>
        <v>16.713421876687185</v>
      </c>
      <c r="L165" s="330">
        <v>1</v>
      </c>
      <c r="M165" s="330">
        <f>$E$165*L165</f>
        <v>16.713421876687185</v>
      </c>
      <c r="N165" s="330">
        <v>0.672</v>
      </c>
      <c r="O165" s="330">
        <f>$E$165*N165</f>
        <v>11.23141950113379</v>
      </c>
      <c r="P165" s="330">
        <v>0.623</v>
      </c>
      <c r="Q165" s="330">
        <f>$E$165*P165</f>
        <v>10.412461829176117</v>
      </c>
      <c r="R165" s="330">
        <v>1.31</v>
      </c>
      <c r="S165" s="330">
        <f>$E$165*R165</f>
        <v>21.894582658460212</v>
      </c>
      <c r="T165" s="330">
        <v>0.984</v>
      </c>
      <c r="U165" s="330">
        <f>$E$165*T165</f>
        <v>16.44600712666019</v>
      </c>
      <c r="V165" s="330">
        <v>2.03</v>
      </c>
      <c r="W165" s="330">
        <f>$E$165*V165</f>
        <v>33.92824640967498</v>
      </c>
      <c r="X165" s="330">
        <v>1.33</v>
      </c>
      <c r="Y165" s="330">
        <f>$E$165*X165</f>
        <v>22.228851095993956</v>
      </c>
      <c r="Z165" s="330">
        <v>0.672</v>
      </c>
      <c r="AA165" s="330">
        <f>$E$165*Z165</f>
        <v>11.23141950113379</v>
      </c>
      <c r="AB165" s="330">
        <v>0.784</v>
      </c>
      <c r="AC165" s="330">
        <f>$E$165*AB165</f>
        <v>13.103322751322754</v>
      </c>
      <c r="AD165" s="330">
        <v>0.616</v>
      </c>
      <c r="AE165" s="330">
        <f>$E$165*AD165</f>
        <v>10.295467876039305</v>
      </c>
      <c r="AF165" s="330">
        <v>1.553</v>
      </c>
      <c r="AG165" s="330">
        <f>$E$165*AF165</f>
        <v>25.955944174495198</v>
      </c>
      <c r="AH165" s="330">
        <v>1.147</v>
      </c>
      <c r="AI165" s="330">
        <f>$E$165*AH165</f>
        <v>19.170294892560204</v>
      </c>
      <c r="AJ165" s="330">
        <v>0.672</v>
      </c>
      <c r="AK165" s="330">
        <f>$E$165*AJ165</f>
        <v>11.23141950113379</v>
      </c>
      <c r="AL165" s="330">
        <v>0.768</v>
      </c>
      <c r="AM165" s="330">
        <f>$E$165*AL165</f>
        <v>12.835908001295758</v>
      </c>
      <c r="AN165" s="330">
        <v>2.05</v>
      </c>
      <c r="AO165" s="330">
        <f>$E$165*AN165</f>
        <v>34.26251484720873</v>
      </c>
      <c r="AP165" s="330">
        <v>1.31</v>
      </c>
      <c r="AQ165" s="330">
        <f>$E$165*AP165</f>
        <v>21.894582658460212</v>
      </c>
      <c r="AR165" s="330">
        <v>0.81875</v>
      </c>
      <c r="AS165" s="330">
        <f>$E$165*AR165</f>
        <v>13.684114161537632</v>
      </c>
      <c r="AT165" s="330">
        <v>0.3</v>
      </c>
      <c r="AU165" s="330">
        <f>$E$165*AT165</f>
        <v>5.014026563006156</v>
      </c>
      <c r="AV165" s="330">
        <v>0.25</v>
      </c>
      <c r="AW165" s="330">
        <f>$E$165*AV165</f>
        <v>4.178355469171796</v>
      </c>
      <c r="AX165" s="330">
        <v>0</v>
      </c>
      <c r="AY165" s="330">
        <f>$E$165*AX165</f>
        <v>0</v>
      </c>
      <c r="AZ165" s="330">
        <v>0.3</v>
      </c>
      <c r="BA165" s="330">
        <f>$E$165*AZ165</f>
        <v>5.014026563006156</v>
      </c>
      <c r="BB165" s="330">
        <v>0.1</v>
      </c>
      <c r="BC165" s="330">
        <f>$E$165*BB165</f>
        <v>1.6713421876687187</v>
      </c>
      <c r="BD165" s="332">
        <v>0.3</v>
      </c>
      <c r="BE165" s="330">
        <f>$E$165*BD165</f>
        <v>5.014026563006156</v>
      </c>
    </row>
    <row r="166" spans="2:57" s="319" customFormat="1" ht="14.25" customHeight="1" outlineLevel="2">
      <c r="B166" s="366" t="s">
        <v>409</v>
      </c>
      <c r="C166" s="367" t="s">
        <v>434</v>
      </c>
      <c r="D166" s="328"/>
      <c r="E166" s="330"/>
      <c r="F166" s="330"/>
      <c r="G166" s="330"/>
      <c r="H166" s="330"/>
      <c r="I166" s="330"/>
      <c r="J166" s="330"/>
      <c r="K166" s="330"/>
      <c r="L166" s="330"/>
      <c r="M166" s="330"/>
      <c r="N166" s="330"/>
      <c r="O166" s="330"/>
      <c r="P166" s="330"/>
      <c r="Q166" s="330"/>
      <c r="R166" s="330"/>
      <c r="S166" s="330"/>
      <c r="T166" s="330"/>
      <c r="U166" s="330"/>
      <c r="V166" s="330"/>
      <c r="W166" s="330"/>
      <c r="X166" s="330"/>
      <c r="Y166" s="330"/>
      <c r="Z166" s="330"/>
      <c r="AA166" s="330"/>
      <c r="AB166" s="330"/>
      <c r="AC166" s="330"/>
      <c r="AD166" s="330"/>
      <c r="AE166" s="330"/>
      <c r="AF166" s="330"/>
      <c r="AG166" s="330"/>
      <c r="AH166" s="330"/>
      <c r="AI166" s="330"/>
      <c r="AJ166" s="330"/>
      <c r="AK166" s="330"/>
      <c r="AL166" s="330"/>
      <c r="AM166" s="330"/>
      <c r="AN166" s="330"/>
      <c r="AO166" s="330"/>
      <c r="AP166" s="330">
        <v>0</v>
      </c>
      <c r="AQ166" s="330"/>
      <c r="AR166" s="330">
        <v>0</v>
      </c>
      <c r="AS166" s="330"/>
      <c r="AT166" s="330"/>
      <c r="AU166" s="330"/>
      <c r="AV166" s="330"/>
      <c r="AW166" s="330"/>
      <c r="AX166" s="330"/>
      <c r="AY166" s="330"/>
      <c r="AZ166" s="330"/>
      <c r="BA166" s="330"/>
      <c r="BB166" s="330"/>
      <c r="BC166" s="330"/>
      <c r="BD166" s="332"/>
      <c r="BE166" s="330"/>
    </row>
    <row r="167" spans="2:57" s="319" customFormat="1" ht="14.25" customHeight="1" outlineLevel="3">
      <c r="B167" s="330" t="s">
        <v>540</v>
      </c>
      <c r="C167" s="412" t="s">
        <v>435</v>
      </c>
      <c r="D167" s="328" t="s">
        <v>555</v>
      </c>
      <c r="E167" s="329">
        <f>'Average Rates'!E219</f>
        <v>0.3342684375337437</v>
      </c>
      <c r="F167" s="330">
        <v>9</v>
      </c>
      <c r="G167" s="330">
        <f aca="true" t="shared" si="174" ref="G167:I172">F167*$E167</f>
        <v>3.008415937803693</v>
      </c>
      <c r="H167" s="330">
        <v>11</v>
      </c>
      <c r="I167" s="330">
        <f t="shared" si="174"/>
        <v>3.6769528128711806</v>
      </c>
      <c r="J167" s="330">
        <v>13</v>
      </c>
      <c r="K167" s="330">
        <f aca="true" t="shared" si="175" ref="K167:K172">J167*$E167</f>
        <v>4.345489687938668</v>
      </c>
      <c r="L167" s="330">
        <v>11</v>
      </c>
      <c r="M167" s="330">
        <f aca="true" t="shared" si="176" ref="M167:M172">L167*$E167</f>
        <v>3.6769528128711806</v>
      </c>
      <c r="N167" s="330">
        <v>8</v>
      </c>
      <c r="O167" s="330">
        <f aca="true" t="shared" si="177" ref="O167:O172">N167*$E167</f>
        <v>2.6741475002699495</v>
      </c>
      <c r="P167" s="330">
        <v>7</v>
      </c>
      <c r="Q167" s="330">
        <f aca="true" t="shared" si="178" ref="Q167:Q172">P167*$E167</f>
        <v>2.339879062736206</v>
      </c>
      <c r="R167" s="330">
        <v>14</v>
      </c>
      <c r="S167" s="330">
        <f aca="true" t="shared" si="179" ref="S167:S172">R167*$E167</f>
        <v>4.679758125472412</v>
      </c>
      <c r="T167" s="330">
        <v>11</v>
      </c>
      <c r="U167" s="330">
        <f aca="true" t="shared" si="180" ref="U167:U172">T167*$E167</f>
        <v>3.6769528128711806</v>
      </c>
      <c r="V167" s="330">
        <v>23</v>
      </c>
      <c r="W167" s="330">
        <f aca="true" t="shared" si="181" ref="W167:W172">V167*$E167</f>
        <v>7.688174063276104</v>
      </c>
      <c r="X167" s="330">
        <v>17</v>
      </c>
      <c r="Y167" s="330">
        <f aca="true" t="shared" si="182" ref="Y167:Y172">X167*$E167</f>
        <v>5.682563438073643</v>
      </c>
      <c r="Z167" s="330">
        <v>7</v>
      </c>
      <c r="AA167" s="330">
        <f aca="true" t="shared" si="183" ref="AA167:AA172">Z167*$E167</f>
        <v>2.339879062736206</v>
      </c>
      <c r="AB167" s="330">
        <v>8</v>
      </c>
      <c r="AC167" s="330">
        <f aca="true" t="shared" si="184" ref="AC167:AC172">AB167*$E167</f>
        <v>2.6741475002699495</v>
      </c>
      <c r="AD167" s="330">
        <v>7</v>
      </c>
      <c r="AE167" s="330">
        <f aca="true" t="shared" si="185" ref="AE167:AE172">AD167*$E167</f>
        <v>2.339879062736206</v>
      </c>
      <c r="AF167" s="330">
        <v>17</v>
      </c>
      <c r="AG167" s="330">
        <f aca="true" t="shared" si="186" ref="AG167:AG172">AF167*$E167</f>
        <v>5.682563438073643</v>
      </c>
      <c r="AH167" s="330">
        <v>14</v>
      </c>
      <c r="AI167" s="330">
        <f aca="true" t="shared" si="187" ref="AI167:AI172">AH167*$E167</f>
        <v>4.679758125472412</v>
      </c>
      <c r="AJ167" s="330">
        <v>6</v>
      </c>
      <c r="AK167" s="330">
        <f aca="true" t="shared" si="188" ref="AK167:AK172">AJ167*$E167</f>
        <v>2.005610625202462</v>
      </c>
      <c r="AL167" s="330">
        <v>8</v>
      </c>
      <c r="AM167" s="330">
        <f aca="true" t="shared" si="189" ref="AM167:AM172">AL167*$E167</f>
        <v>2.6741475002699495</v>
      </c>
      <c r="AN167" s="330">
        <v>29</v>
      </c>
      <c r="AO167" s="330">
        <f aca="true" t="shared" si="190" ref="AO167:AQ172">AN167*$E167</f>
        <v>9.693784688478567</v>
      </c>
      <c r="AP167" s="330">
        <v>12</v>
      </c>
      <c r="AQ167" s="330">
        <f t="shared" si="190"/>
        <v>4.011221250404924</v>
      </c>
      <c r="AR167" s="330">
        <v>8</v>
      </c>
      <c r="AS167" s="330">
        <f aca="true" t="shared" si="191" ref="AS167:AS172">AR167*$E167</f>
        <v>2.6741475002699495</v>
      </c>
      <c r="AT167" s="330">
        <v>1.5</v>
      </c>
      <c r="AU167" s="330">
        <f aca="true" t="shared" si="192" ref="AU167:AU172">AT167*$E167</f>
        <v>0.5014026563006155</v>
      </c>
      <c r="AV167" s="330">
        <v>1.5</v>
      </c>
      <c r="AW167" s="330">
        <f aca="true" t="shared" si="193" ref="AW167:AW172">AV167*$E167</f>
        <v>0.5014026563006155</v>
      </c>
      <c r="AX167" s="330">
        <v>0</v>
      </c>
      <c r="AY167" s="330">
        <f aca="true" t="shared" si="194" ref="AY167:AY172">AX167*$E167</f>
        <v>0</v>
      </c>
      <c r="AZ167" s="330">
        <v>0.5</v>
      </c>
      <c r="BA167" s="330">
        <f aca="true" t="shared" si="195" ref="BA167:BA172">AZ167*$E167</f>
        <v>0.16713421876687184</v>
      </c>
      <c r="BB167" s="330">
        <v>1</v>
      </c>
      <c r="BC167" s="330">
        <f aca="true" t="shared" si="196" ref="BC167:BC172">BB167*$E167</f>
        <v>0.3342684375337437</v>
      </c>
      <c r="BD167" s="332">
        <v>2.5</v>
      </c>
      <c r="BE167" s="330">
        <f aca="true" t="shared" si="197" ref="BE167:BE172">BD167*$E167</f>
        <v>0.8356710938343592</v>
      </c>
    </row>
    <row r="168" spans="2:57" s="319" customFormat="1" ht="14.25" customHeight="1" outlineLevel="3">
      <c r="B168" s="330" t="s">
        <v>543</v>
      </c>
      <c r="C168" s="412" t="s">
        <v>436</v>
      </c>
      <c r="D168" s="328" t="s">
        <v>555</v>
      </c>
      <c r="E168" s="329">
        <f>'Average Rates'!E220</f>
        <v>1.002805312601231</v>
      </c>
      <c r="F168" s="330">
        <v>4</v>
      </c>
      <c r="G168" s="330">
        <f t="shared" si="174"/>
        <v>4.011221250404924</v>
      </c>
      <c r="H168" s="330">
        <v>4</v>
      </c>
      <c r="I168" s="330">
        <f t="shared" si="174"/>
        <v>4.011221250404924</v>
      </c>
      <c r="J168" s="330">
        <v>4</v>
      </c>
      <c r="K168" s="330">
        <f t="shared" si="175"/>
        <v>4.011221250404924</v>
      </c>
      <c r="L168" s="330">
        <v>4</v>
      </c>
      <c r="M168" s="330">
        <f t="shared" si="176"/>
        <v>4.011221250404924</v>
      </c>
      <c r="N168" s="330">
        <v>2</v>
      </c>
      <c r="O168" s="330">
        <f t="shared" si="177"/>
        <v>2.005610625202462</v>
      </c>
      <c r="P168" s="330">
        <v>2</v>
      </c>
      <c r="Q168" s="330">
        <f t="shared" si="178"/>
        <v>2.005610625202462</v>
      </c>
      <c r="R168" s="330">
        <v>6</v>
      </c>
      <c r="S168" s="330">
        <f t="shared" si="179"/>
        <v>6.016831875607386</v>
      </c>
      <c r="T168" s="330">
        <v>4</v>
      </c>
      <c r="U168" s="330">
        <f t="shared" si="180"/>
        <v>4.011221250404924</v>
      </c>
      <c r="V168" s="330">
        <v>9</v>
      </c>
      <c r="W168" s="330">
        <f t="shared" si="181"/>
        <v>9.02524781341108</v>
      </c>
      <c r="X168" s="330">
        <v>6</v>
      </c>
      <c r="Y168" s="330">
        <f t="shared" si="182"/>
        <v>6.016831875607386</v>
      </c>
      <c r="Z168" s="330">
        <v>2</v>
      </c>
      <c r="AA168" s="330">
        <f t="shared" si="183"/>
        <v>2.005610625202462</v>
      </c>
      <c r="AB168" s="330">
        <v>2</v>
      </c>
      <c r="AC168" s="330">
        <f t="shared" si="184"/>
        <v>2.005610625202462</v>
      </c>
      <c r="AD168" s="330">
        <v>2</v>
      </c>
      <c r="AE168" s="330">
        <f t="shared" si="185"/>
        <v>2.005610625202462</v>
      </c>
      <c r="AF168" s="330">
        <v>6</v>
      </c>
      <c r="AG168" s="330">
        <f t="shared" si="186"/>
        <v>6.016831875607386</v>
      </c>
      <c r="AH168" s="330">
        <v>4</v>
      </c>
      <c r="AI168" s="330">
        <f t="shared" si="187"/>
        <v>4.011221250404924</v>
      </c>
      <c r="AJ168" s="330">
        <v>2</v>
      </c>
      <c r="AK168" s="330">
        <f t="shared" si="188"/>
        <v>2.005610625202462</v>
      </c>
      <c r="AL168" s="330">
        <v>2</v>
      </c>
      <c r="AM168" s="330">
        <f t="shared" si="189"/>
        <v>2.005610625202462</v>
      </c>
      <c r="AN168" s="330">
        <v>12</v>
      </c>
      <c r="AO168" s="330">
        <f t="shared" si="190"/>
        <v>12.033663751214773</v>
      </c>
      <c r="AP168" s="330">
        <v>7</v>
      </c>
      <c r="AQ168" s="330">
        <f t="shared" si="190"/>
        <v>7.019637188208618</v>
      </c>
      <c r="AR168" s="330">
        <v>4</v>
      </c>
      <c r="AS168" s="330">
        <f t="shared" si="191"/>
        <v>4.011221250404924</v>
      </c>
      <c r="AT168" s="330">
        <v>1</v>
      </c>
      <c r="AU168" s="330">
        <f t="shared" si="192"/>
        <v>1.002805312601231</v>
      </c>
      <c r="AV168" s="330">
        <v>1</v>
      </c>
      <c r="AW168" s="330">
        <f t="shared" si="193"/>
        <v>1.002805312601231</v>
      </c>
      <c r="AX168" s="330">
        <v>0</v>
      </c>
      <c r="AY168" s="330">
        <f t="shared" si="194"/>
        <v>0</v>
      </c>
      <c r="AZ168" s="330">
        <v>0</v>
      </c>
      <c r="BA168" s="330">
        <f t="shared" si="195"/>
        <v>0</v>
      </c>
      <c r="BB168" s="330">
        <v>0</v>
      </c>
      <c r="BC168" s="330">
        <f t="shared" si="196"/>
        <v>0</v>
      </c>
      <c r="BD168" s="332">
        <v>0</v>
      </c>
      <c r="BE168" s="330">
        <f t="shared" si="197"/>
        <v>0</v>
      </c>
    </row>
    <row r="169" spans="2:57" s="319" customFormat="1" ht="14.25" customHeight="1" outlineLevel="3">
      <c r="B169" s="330" t="s">
        <v>606</v>
      </c>
      <c r="C169" s="412" t="s">
        <v>675</v>
      </c>
      <c r="D169" s="328" t="s">
        <v>555</v>
      </c>
      <c r="E169" s="329">
        <f>'Average Rates'!E221</f>
        <v>0.6089530874046074</v>
      </c>
      <c r="F169" s="330">
        <v>2</v>
      </c>
      <c r="G169" s="330">
        <f t="shared" si="174"/>
        <v>1.2179061748092148</v>
      </c>
      <c r="H169" s="330">
        <v>2</v>
      </c>
      <c r="I169" s="330">
        <f t="shared" si="174"/>
        <v>1.2179061748092148</v>
      </c>
      <c r="J169" s="330">
        <v>2</v>
      </c>
      <c r="K169" s="330">
        <f t="shared" si="175"/>
        <v>1.2179061748092148</v>
      </c>
      <c r="L169" s="330">
        <v>2</v>
      </c>
      <c r="M169" s="330">
        <f t="shared" si="176"/>
        <v>1.2179061748092148</v>
      </c>
      <c r="N169" s="330">
        <v>2</v>
      </c>
      <c r="O169" s="330">
        <f t="shared" si="177"/>
        <v>1.2179061748092148</v>
      </c>
      <c r="P169" s="330">
        <v>1</v>
      </c>
      <c r="Q169" s="330">
        <f t="shared" si="178"/>
        <v>0.6089530874046074</v>
      </c>
      <c r="R169" s="330">
        <v>2</v>
      </c>
      <c r="S169" s="330">
        <f t="shared" si="179"/>
        <v>1.2179061748092148</v>
      </c>
      <c r="T169" s="330">
        <v>2</v>
      </c>
      <c r="U169" s="330">
        <f t="shared" si="180"/>
        <v>1.2179061748092148</v>
      </c>
      <c r="V169" s="330">
        <v>2</v>
      </c>
      <c r="W169" s="330">
        <f t="shared" si="181"/>
        <v>1.2179061748092148</v>
      </c>
      <c r="X169" s="330">
        <v>2</v>
      </c>
      <c r="Y169" s="330">
        <f t="shared" si="182"/>
        <v>1.2179061748092148</v>
      </c>
      <c r="Z169" s="330">
        <v>2</v>
      </c>
      <c r="AA169" s="330">
        <f t="shared" si="183"/>
        <v>1.2179061748092148</v>
      </c>
      <c r="AB169" s="330">
        <v>2</v>
      </c>
      <c r="AC169" s="330">
        <f t="shared" si="184"/>
        <v>1.2179061748092148</v>
      </c>
      <c r="AD169" s="330">
        <v>1</v>
      </c>
      <c r="AE169" s="330">
        <f t="shared" si="185"/>
        <v>0.6089530874046074</v>
      </c>
      <c r="AF169" s="330">
        <v>2</v>
      </c>
      <c r="AG169" s="330">
        <f t="shared" si="186"/>
        <v>1.2179061748092148</v>
      </c>
      <c r="AH169" s="330">
        <v>3</v>
      </c>
      <c r="AI169" s="330">
        <f t="shared" si="187"/>
        <v>1.8268592622138222</v>
      </c>
      <c r="AJ169" s="330">
        <v>2</v>
      </c>
      <c r="AK169" s="330">
        <f t="shared" si="188"/>
        <v>1.2179061748092148</v>
      </c>
      <c r="AL169" s="330">
        <v>2</v>
      </c>
      <c r="AM169" s="330">
        <f t="shared" si="189"/>
        <v>1.2179061748092148</v>
      </c>
      <c r="AN169" s="330">
        <v>2</v>
      </c>
      <c r="AO169" s="330">
        <f t="shared" si="190"/>
        <v>1.2179061748092148</v>
      </c>
      <c r="AP169" s="330">
        <v>0</v>
      </c>
      <c r="AQ169" s="330">
        <f t="shared" si="190"/>
        <v>0</v>
      </c>
      <c r="AR169" s="330">
        <v>0</v>
      </c>
      <c r="AS169" s="330">
        <f t="shared" si="191"/>
        <v>0</v>
      </c>
      <c r="AT169" s="330">
        <v>0</v>
      </c>
      <c r="AU169" s="330">
        <f t="shared" si="192"/>
        <v>0</v>
      </c>
      <c r="AV169" s="330">
        <v>0</v>
      </c>
      <c r="AW169" s="330">
        <f t="shared" si="193"/>
        <v>0</v>
      </c>
      <c r="AX169" s="330">
        <v>0</v>
      </c>
      <c r="AY169" s="330">
        <f t="shared" si="194"/>
        <v>0</v>
      </c>
      <c r="AZ169" s="330">
        <v>1</v>
      </c>
      <c r="BA169" s="330">
        <f t="shared" si="195"/>
        <v>0.6089530874046074</v>
      </c>
      <c r="BB169" s="330">
        <v>0</v>
      </c>
      <c r="BC169" s="330">
        <f t="shared" si="196"/>
        <v>0</v>
      </c>
      <c r="BD169" s="332">
        <v>0</v>
      </c>
      <c r="BE169" s="330">
        <f t="shared" si="197"/>
        <v>0</v>
      </c>
    </row>
    <row r="170" spans="2:57" s="319" customFormat="1" ht="14.25" customHeight="1" outlineLevel="3">
      <c r="B170" s="330" t="s">
        <v>659</v>
      </c>
      <c r="C170" s="412" t="s">
        <v>438</v>
      </c>
      <c r="D170" s="328" t="s">
        <v>555</v>
      </c>
      <c r="E170" s="329">
        <f>'Average Rates'!E222</f>
        <v>0.10648445695280152</v>
      </c>
      <c r="F170" s="330">
        <v>0</v>
      </c>
      <c r="G170" s="330">
        <f t="shared" si="174"/>
        <v>0</v>
      </c>
      <c r="H170" s="330">
        <v>2</v>
      </c>
      <c r="I170" s="330">
        <f t="shared" si="174"/>
        <v>0.21296891390560305</v>
      </c>
      <c r="J170" s="330">
        <v>4</v>
      </c>
      <c r="K170" s="330">
        <f t="shared" si="175"/>
        <v>0.4259378278112061</v>
      </c>
      <c r="L170" s="330">
        <v>2</v>
      </c>
      <c r="M170" s="330">
        <f t="shared" si="176"/>
        <v>0.21296891390560305</v>
      </c>
      <c r="N170" s="330">
        <v>2</v>
      </c>
      <c r="O170" s="330">
        <f t="shared" si="177"/>
        <v>0.21296891390560305</v>
      </c>
      <c r="P170" s="330">
        <v>2</v>
      </c>
      <c r="Q170" s="330">
        <f t="shared" si="178"/>
        <v>0.21296891390560305</v>
      </c>
      <c r="R170" s="330">
        <v>2</v>
      </c>
      <c r="S170" s="330">
        <f t="shared" si="179"/>
        <v>0.21296891390560305</v>
      </c>
      <c r="T170" s="330">
        <v>3</v>
      </c>
      <c r="U170" s="330">
        <f t="shared" si="180"/>
        <v>0.3194533708584046</v>
      </c>
      <c r="V170" s="330">
        <v>5</v>
      </c>
      <c r="W170" s="330">
        <f t="shared" si="181"/>
        <v>0.5324222847640077</v>
      </c>
      <c r="X170" s="330">
        <v>4</v>
      </c>
      <c r="Y170" s="330">
        <f t="shared" si="182"/>
        <v>0.4259378278112061</v>
      </c>
      <c r="Z170" s="330">
        <v>1</v>
      </c>
      <c r="AA170" s="330">
        <f t="shared" si="183"/>
        <v>0.10648445695280152</v>
      </c>
      <c r="AB170" s="330">
        <v>1</v>
      </c>
      <c r="AC170" s="330">
        <f t="shared" si="184"/>
        <v>0.10648445695280152</v>
      </c>
      <c r="AD170" s="330">
        <v>2</v>
      </c>
      <c r="AE170" s="330">
        <f t="shared" si="185"/>
        <v>0.21296891390560305</v>
      </c>
      <c r="AF170" s="330">
        <v>4</v>
      </c>
      <c r="AG170" s="330">
        <f t="shared" si="186"/>
        <v>0.4259378278112061</v>
      </c>
      <c r="AH170" s="330">
        <v>3</v>
      </c>
      <c r="AI170" s="330">
        <f t="shared" si="187"/>
        <v>0.3194533708584046</v>
      </c>
      <c r="AJ170" s="330">
        <v>0</v>
      </c>
      <c r="AK170" s="330">
        <f t="shared" si="188"/>
        <v>0</v>
      </c>
      <c r="AL170" s="330">
        <v>3</v>
      </c>
      <c r="AM170" s="330">
        <f t="shared" si="189"/>
        <v>0.3194533708584046</v>
      </c>
      <c r="AN170" s="330">
        <v>6</v>
      </c>
      <c r="AO170" s="330">
        <f t="shared" si="190"/>
        <v>0.6389067417168092</v>
      </c>
      <c r="AP170" s="330">
        <v>3</v>
      </c>
      <c r="AQ170" s="330">
        <f t="shared" si="190"/>
        <v>0.3194533708584046</v>
      </c>
      <c r="AR170" s="330">
        <v>3</v>
      </c>
      <c r="AS170" s="330">
        <f t="shared" si="191"/>
        <v>0.3194533708584046</v>
      </c>
      <c r="AT170" s="330">
        <v>1</v>
      </c>
      <c r="AU170" s="330">
        <f t="shared" si="192"/>
        <v>0.10648445695280152</v>
      </c>
      <c r="AV170" s="330">
        <v>0</v>
      </c>
      <c r="AW170" s="330">
        <f t="shared" si="193"/>
        <v>0</v>
      </c>
      <c r="AX170" s="330">
        <v>0</v>
      </c>
      <c r="AY170" s="330">
        <f t="shared" si="194"/>
        <v>0</v>
      </c>
      <c r="AZ170" s="330">
        <v>0</v>
      </c>
      <c r="BA170" s="330">
        <f t="shared" si="195"/>
        <v>0</v>
      </c>
      <c r="BB170" s="330">
        <v>1</v>
      </c>
      <c r="BC170" s="330">
        <f t="shared" si="196"/>
        <v>0.10648445695280152</v>
      </c>
      <c r="BD170" s="332">
        <v>1</v>
      </c>
      <c r="BE170" s="330">
        <f t="shared" si="197"/>
        <v>0.10648445695280152</v>
      </c>
    </row>
    <row r="171" spans="2:57" s="319" customFormat="1" ht="14.25" customHeight="1" outlineLevel="3">
      <c r="B171" s="330" t="s">
        <v>660</v>
      </c>
      <c r="C171" s="412" t="s">
        <v>439</v>
      </c>
      <c r="D171" s="328" t="s">
        <v>555</v>
      </c>
      <c r="E171" s="329">
        <f>'Average Rates'!E223</f>
        <v>1.7810035107955617</v>
      </c>
      <c r="F171" s="330">
        <v>1</v>
      </c>
      <c r="G171" s="330">
        <f t="shared" si="174"/>
        <v>1.7810035107955617</v>
      </c>
      <c r="H171" s="330">
        <v>1</v>
      </c>
      <c r="I171" s="330">
        <f t="shared" si="174"/>
        <v>1.7810035107955617</v>
      </c>
      <c r="J171" s="330">
        <v>1</v>
      </c>
      <c r="K171" s="330">
        <f t="shared" si="175"/>
        <v>1.7810035107955617</v>
      </c>
      <c r="L171" s="330">
        <v>1</v>
      </c>
      <c r="M171" s="330">
        <f t="shared" si="176"/>
        <v>1.7810035107955617</v>
      </c>
      <c r="N171" s="330">
        <v>1</v>
      </c>
      <c r="O171" s="330">
        <f t="shared" si="177"/>
        <v>1.7810035107955617</v>
      </c>
      <c r="P171" s="330">
        <v>1</v>
      </c>
      <c r="Q171" s="330">
        <f t="shared" si="178"/>
        <v>1.7810035107955617</v>
      </c>
      <c r="R171" s="330">
        <v>1</v>
      </c>
      <c r="S171" s="330">
        <f t="shared" si="179"/>
        <v>1.7810035107955617</v>
      </c>
      <c r="T171" s="330">
        <v>1</v>
      </c>
      <c r="U171" s="330">
        <f t="shared" si="180"/>
        <v>1.7810035107955617</v>
      </c>
      <c r="V171" s="330">
        <v>1</v>
      </c>
      <c r="W171" s="330">
        <f t="shared" si="181"/>
        <v>1.7810035107955617</v>
      </c>
      <c r="X171" s="330">
        <v>1</v>
      </c>
      <c r="Y171" s="330">
        <f t="shared" si="182"/>
        <v>1.7810035107955617</v>
      </c>
      <c r="Z171" s="330">
        <v>1</v>
      </c>
      <c r="AA171" s="330">
        <f t="shared" si="183"/>
        <v>1.7810035107955617</v>
      </c>
      <c r="AB171" s="330">
        <v>1</v>
      </c>
      <c r="AC171" s="330">
        <f t="shared" si="184"/>
        <v>1.7810035107955617</v>
      </c>
      <c r="AD171" s="330">
        <v>1</v>
      </c>
      <c r="AE171" s="330">
        <f t="shared" si="185"/>
        <v>1.7810035107955617</v>
      </c>
      <c r="AF171" s="330">
        <v>1</v>
      </c>
      <c r="AG171" s="330">
        <f t="shared" si="186"/>
        <v>1.7810035107955617</v>
      </c>
      <c r="AH171" s="330">
        <v>1</v>
      </c>
      <c r="AI171" s="330">
        <f t="shared" si="187"/>
        <v>1.7810035107955617</v>
      </c>
      <c r="AJ171" s="330">
        <v>1</v>
      </c>
      <c r="AK171" s="330">
        <f t="shared" si="188"/>
        <v>1.7810035107955617</v>
      </c>
      <c r="AL171" s="330">
        <v>1</v>
      </c>
      <c r="AM171" s="330">
        <f t="shared" si="189"/>
        <v>1.7810035107955617</v>
      </c>
      <c r="AN171" s="330">
        <v>1</v>
      </c>
      <c r="AO171" s="330">
        <f t="shared" si="190"/>
        <v>1.7810035107955617</v>
      </c>
      <c r="AP171" s="330">
        <v>1</v>
      </c>
      <c r="AQ171" s="330">
        <f t="shared" si="190"/>
        <v>1.7810035107955617</v>
      </c>
      <c r="AR171" s="330">
        <v>1</v>
      </c>
      <c r="AS171" s="330">
        <f t="shared" si="191"/>
        <v>1.7810035107955617</v>
      </c>
      <c r="AT171" s="330">
        <v>0</v>
      </c>
      <c r="AU171" s="330">
        <f t="shared" si="192"/>
        <v>0</v>
      </c>
      <c r="AV171" s="330">
        <v>0</v>
      </c>
      <c r="AW171" s="330">
        <f t="shared" si="193"/>
        <v>0</v>
      </c>
      <c r="AX171" s="330">
        <v>0</v>
      </c>
      <c r="AY171" s="330">
        <f t="shared" si="194"/>
        <v>0</v>
      </c>
      <c r="AZ171" s="330">
        <v>0</v>
      </c>
      <c r="BA171" s="330">
        <f t="shared" si="195"/>
        <v>0</v>
      </c>
      <c r="BB171" s="330">
        <v>0</v>
      </c>
      <c r="BC171" s="330">
        <f t="shared" si="196"/>
        <v>0</v>
      </c>
      <c r="BD171" s="332">
        <v>0</v>
      </c>
      <c r="BE171" s="330">
        <f t="shared" si="197"/>
        <v>0</v>
      </c>
    </row>
    <row r="172" spans="2:57" s="319" customFormat="1" ht="14.25" customHeight="1" outlineLevel="2">
      <c r="B172" s="366" t="s">
        <v>553</v>
      </c>
      <c r="C172" s="367" t="s">
        <v>676</v>
      </c>
      <c r="D172" s="328" t="s">
        <v>542</v>
      </c>
      <c r="E172" s="329">
        <f>'Average Rates'!E224</f>
        <v>1.3927851563905989</v>
      </c>
      <c r="F172" s="330">
        <v>1</v>
      </c>
      <c r="G172" s="330">
        <f t="shared" si="174"/>
        <v>1.3927851563905989</v>
      </c>
      <c r="H172" s="330">
        <v>1</v>
      </c>
      <c r="I172" s="330">
        <f t="shared" si="174"/>
        <v>1.3927851563905989</v>
      </c>
      <c r="J172" s="330">
        <v>1</v>
      </c>
      <c r="K172" s="330">
        <f t="shared" si="175"/>
        <v>1.3927851563905989</v>
      </c>
      <c r="L172" s="330">
        <v>1</v>
      </c>
      <c r="M172" s="330">
        <f t="shared" si="176"/>
        <v>1.3927851563905989</v>
      </c>
      <c r="N172" s="330">
        <v>0.75</v>
      </c>
      <c r="O172" s="330">
        <f t="shared" si="177"/>
        <v>1.044588867292949</v>
      </c>
      <c r="P172" s="330">
        <v>0.75</v>
      </c>
      <c r="Q172" s="330">
        <f t="shared" si="178"/>
        <v>1.044588867292949</v>
      </c>
      <c r="R172" s="330">
        <v>1.25</v>
      </c>
      <c r="S172" s="330">
        <f t="shared" si="179"/>
        <v>1.7409814454882486</v>
      </c>
      <c r="T172" s="330">
        <v>1.4</v>
      </c>
      <c r="U172" s="330">
        <f t="shared" si="180"/>
        <v>1.9498992189468383</v>
      </c>
      <c r="V172" s="330">
        <v>2.5</v>
      </c>
      <c r="W172" s="330">
        <f t="shared" si="181"/>
        <v>3.4819628909764972</v>
      </c>
      <c r="X172" s="330">
        <v>1.25</v>
      </c>
      <c r="Y172" s="330">
        <f t="shared" si="182"/>
        <v>1.7409814454882486</v>
      </c>
      <c r="Z172" s="330">
        <v>1</v>
      </c>
      <c r="AA172" s="330">
        <f t="shared" si="183"/>
        <v>1.3927851563905989</v>
      </c>
      <c r="AB172" s="330">
        <v>0.75</v>
      </c>
      <c r="AC172" s="330">
        <f t="shared" si="184"/>
        <v>1.044588867292949</v>
      </c>
      <c r="AD172" s="330">
        <v>0.75</v>
      </c>
      <c r="AE172" s="330">
        <f t="shared" si="185"/>
        <v>1.044588867292949</v>
      </c>
      <c r="AF172" s="330">
        <v>1.25</v>
      </c>
      <c r="AG172" s="330">
        <f t="shared" si="186"/>
        <v>1.7409814454882486</v>
      </c>
      <c r="AH172" s="330">
        <v>1</v>
      </c>
      <c r="AI172" s="330">
        <f t="shared" si="187"/>
        <v>1.3927851563905989</v>
      </c>
      <c r="AJ172" s="330">
        <v>0.75</v>
      </c>
      <c r="AK172" s="330">
        <f t="shared" si="188"/>
        <v>1.044588867292949</v>
      </c>
      <c r="AL172" s="330">
        <v>0.75</v>
      </c>
      <c r="AM172" s="330">
        <f t="shared" si="189"/>
        <v>1.044588867292949</v>
      </c>
      <c r="AN172" s="330">
        <v>1.15</v>
      </c>
      <c r="AO172" s="330">
        <f t="shared" si="190"/>
        <v>1.6017029298491885</v>
      </c>
      <c r="AP172" s="330">
        <v>0.825</v>
      </c>
      <c r="AQ172" s="330">
        <f t="shared" si="190"/>
        <v>1.149047754022244</v>
      </c>
      <c r="AR172" s="330">
        <v>0.61875</v>
      </c>
      <c r="AS172" s="330">
        <f t="shared" si="191"/>
        <v>0.8617858155166831</v>
      </c>
      <c r="AT172" s="330">
        <v>0.25</v>
      </c>
      <c r="AU172" s="330">
        <f t="shared" si="192"/>
        <v>0.3481962890976497</v>
      </c>
      <c r="AV172" s="330">
        <v>0.25</v>
      </c>
      <c r="AW172" s="330">
        <f t="shared" si="193"/>
        <v>0.3481962890976497</v>
      </c>
      <c r="AX172" s="330">
        <v>0</v>
      </c>
      <c r="AY172" s="330">
        <f t="shared" si="194"/>
        <v>0</v>
      </c>
      <c r="AZ172" s="330">
        <v>0</v>
      </c>
      <c r="BA172" s="330">
        <f t="shared" si="195"/>
        <v>0</v>
      </c>
      <c r="BB172" s="330">
        <v>0</v>
      </c>
      <c r="BC172" s="330">
        <f t="shared" si="196"/>
        <v>0</v>
      </c>
      <c r="BD172" s="332">
        <v>0</v>
      </c>
      <c r="BE172" s="330">
        <f t="shared" si="197"/>
        <v>0</v>
      </c>
    </row>
    <row r="173" spans="2:57" s="319" customFormat="1" ht="14.25" customHeight="1" outlineLevel="1">
      <c r="B173" s="339"/>
      <c r="C173" s="340" t="s">
        <v>677</v>
      </c>
      <c r="D173" s="341" t="s">
        <v>259</v>
      </c>
      <c r="E173" s="341"/>
      <c r="F173" s="341"/>
      <c r="G173" s="341">
        <f>SUM(G158:G172)</f>
        <v>49.540218471553025</v>
      </c>
      <c r="H173" s="341"/>
      <c r="I173" s="341">
        <f>SUM(I158:I172)</f>
        <v>51.736513448158846</v>
      </c>
      <c r="J173" s="341"/>
      <c r="K173" s="341">
        <f>SUM(K158:K172)</f>
        <v>53.93280842476466</v>
      </c>
      <c r="L173" s="341"/>
      <c r="M173" s="341">
        <f>SUM(M158:M172)</f>
        <v>51.736513448158846</v>
      </c>
      <c r="N173" s="341"/>
      <c r="O173" s="341">
        <f>SUM(O158:O172)</f>
        <v>35.67502644747497</v>
      </c>
      <c r="P173" s="341"/>
      <c r="Q173" s="341">
        <f>SUM(Q158:Q172)</f>
        <v>30.72162302412679</v>
      </c>
      <c r="R173" s="341"/>
      <c r="S173" s="341">
        <f>SUM(S158:S172)</f>
        <v>61.98481378355059</v>
      </c>
      <c r="T173" s="341"/>
      <c r="U173" s="341">
        <f>SUM(U158:U172)</f>
        <v>50.225010843768295</v>
      </c>
      <c r="V173" s="341"/>
      <c r="W173" s="341">
        <f>SUM(W158:W172)</f>
        <v>105.97792270571057</v>
      </c>
      <c r="X173" s="341"/>
      <c r="Y173" s="341">
        <f>SUM(Y158:Y172)</f>
        <v>82.26971325296896</v>
      </c>
      <c r="Z173" s="341"/>
      <c r="AA173" s="341">
        <f>SUM(AA158:AA172)</f>
        <v>42.943837052460196</v>
      </c>
      <c r="AB173" s="341"/>
      <c r="AC173" s="341">
        <f>SUM(AC158:AC172)</f>
        <v>43.92720568692667</v>
      </c>
      <c r="AD173" s="341"/>
      <c r="AE173" s="341">
        <f>SUM(AE158:AE172)</f>
        <v>34.04610133587279</v>
      </c>
      <c r="AF173" s="341"/>
      <c r="AG173" s="341">
        <f>SUM(AG158:AG172)</f>
        <v>76.89299430335225</v>
      </c>
      <c r="AH173" s="341"/>
      <c r="AI173" s="341">
        <f>SUM(AI158:AI172)</f>
        <v>63.763673394525576</v>
      </c>
      <c r="AJ173" s="341"/>
      <c r="AK173" s="341">
        <f>SUM(AK158:AK172)</f>
        <v>36.12415787981912</v>
      </c>
      <c r="AL173" s="341"/>
      <c r="AM173" s="341">
        <f>SUM(AM158:AM172)</f>
        <v>39.707168701862535</v>
      </c>
      <c r="AN173" s="341"/>
      <c r="AO173" s="341">
        <f>SUM(AO158:AO172)</f>
        <v>113.75793698124187</v>
      </c>
      <c r="AP173" s="341"/>
      <c r="AQ173" s="341">
        <f>SUM(AQ158:AQ172)</f>
        <v>71.68361079170444</v>
      </c>
      <c r="AR173" s="341"/>
      <c r="AS173" s="341">
        <f>SUM(AS158:AS172)</f>
        <v>49.299648455776214</v>
      </c>
      <c r="AT173" s="341"/>
      <c r="AU173" s="341">
        <f>SUM(AU158:AU172)</f>
        <v>13.536841090680984</v>
      </c>
      <c r="AV173" s="341"/>
      <c r="AW173" s="341">
        <f>SUM(AW158:AW172)</f>
        <v>9.45172061021911</v>
      </c>
      <c r="AX173" s="341"/>
      <c r="AY173" s="341">
        <f>SUM(AY158:AY172)</f>
        <v>0</v>
      </c>
      <c r="AZ173" s="341"/>
      <c r="BA173" s="341">
        <f>SUM(BA158:BA172)</f>
        <v>8.653680150716706</v>
      </c>
      <c r="BB173" s="341"/>
      <c r="BC173" s="341">
        <f>SUM(BC158:BC172)</f>
        <v>3.10375811350537</v>
      </c>
      <c r="BD173" s="341"/>
      <c r="BE173" s="341">
        <f>SUM(BE158:BE172)</f>
        <v>9.076020864108257</v>
      </c>
    </row>
    <row r="174" spans="2:57" s="319" customFormat="1" ht="15">
      <c r="B174" s="369"/>
      <c r="C174" s="370" t="s">
        <v>678</v>
      </c>
      <c r="D174" s="32" t="s">
        <v>259</v>
      </c>
      <c r="E174" s="32"/>
      <c r="F174" s="32"/>
      <c r="G174" s="32">
        <f>G101+G110+G120+G127+G140+G155+G173</f>
        <v>2185.815081233164</v>
      </c>
      <c r="H174" s="32"/>
      <c r="I174" s="32">
        <f>I101+I110+I120+I127+I140+I155+I173</f>
        <v>2348.693391080215</v>
      </c>
      <c r="J174" s="32"/>
      <c r="K174" s="32">
        <f>K101+K110+K120+K127+K140+K155+K173</f>
        <v>2497.649287005071</v>
      </c>
      <c r="L174" s="32"/>
      <c r="M174" s="32">
        <f>M101+M110+M120+M127+M140+M155+M173</f>
        <v>2326.653391080215</v>
      </c>
      <c r="N174" s="32"/>
      <c r="O174" s="32">
        <f>O101+O110+O120+O127+O140+O155+O173</f>
        <v>1588.0780724276706</v>
      </c>
      <c r="P174" s="32"/>
      <c r="Q174" s="32">
        <f>Q101+Q110+Q120+Q127+Q140+Q155+Q173</f>
        <v>1458.441736508323</v>
      </c>
      <c r="R174" s="32"/>
      <c r="S174" s="32">
        <f>S101+S110+S120+S127+S140+S155+S173</f>
        <v>3086.359976132969</v>
      </c>
      <c r="T174" s="32"/>
      <c r="U174" s="32">
        <f>U101+U110+U120+U127+U140+U155+U173</f>
        <v>2573.080460409206</v>
      </c>
      <c r="V174" s="32"/>
      <c r="W174" s="32">
        <f>W101+W110+W120+W127+W140+W155+W173</f>
        <v>4757.677246580018</v>
      </c>
      <c r="X174" s="32"/>
      <c r="Y174" s="32">
        <f>Y101+Y110+Y120+Y127+Y140+Y155+Y173</f>
        <v>3425.861301571942</v>
      </c>
      <c r="Z174" s="32"/>
      <c r="AA174" s="32">
        <f>AA101+AA110+AA120+AA127+AA140+AA155+AA173</f>
        <v>1687.6228035193396</v>
      </c>
      <c r="AB174" s="32"/>
      <c r="AC174" s="32">
        <f>AC101+AC110+AC120+AC127+AC140+AC155+AC173</f>
        <v>1760.564274757019</v>
      </c>
      <c r="AD174" s="32"/>
      <c r="AE174" s="32">
        <f>AE101+AE110+AE120+AE127+AE140+AE155+AE173</f>
        <v>1518.3215379259655</v>
      </c>
      <c r="AF174" s="32"/>
      <c r="AG174" s="32">
        <f>AG101+AG110+AG120+AG127+AG140+AG155+AG173</f>
        <v>3556.131537867543</v>
      </c>
      <c r="AH174" s="32"/>
      <c r="AI174" s="32">
        <f>AI101+AI110+AI120+AI127+AI140+AI155+AI173</f>
        <v>2791.5304540448674</v>
      </c>
      <c r="AJ174" s="32"/>
      <c r="AK174" s="32">
        <f>AK101+AK110+AK120+AK127+AK140+AK155+AK173</f>
        <v>1403.5342177782345</v>
      </c>
      <c r="AL174" s="32"/>
      <c r="AM174" s="32">
        <f>AM101+AM110+AM120+AM127+AM140+AM155+AM173</f>
        <v>1767.8321823368212</v>
      </c>
      <c r="AN174" s="32"/>
      <c r="AO174" s="32">
        <f>AO101+AO110+AO120+AO127+AO140+AO155+AO173</f>
        <v>6085.030677093764</v>
      </c>
      <c r="AP174" s="32"/>
      <c r="AQ174" s="32">
        <f>AQ101+AQ110+AQ120+AQ127+AQ140+AQ155+AQ173</f>
        <v>2856.6848534023607</v>
      </c>
      <c r="AR174" s="32"/>
      <c r="AS174" s="32">
        <f>AS101+AS110+AS120+AS127+AS140+AS155+AS173</f>
        <v>1945.1440962946908</v>
      </c>
      <c r="AT174" s="32"/>
      <c r="AU174" s="32">
        <f>AU101+AU110+AU120+AU127+AU140+AU155+AU173</f>
        <v>392.567812700357</v>
      </c>
      <c r="AV174" s="32"/>
      <c r="AW174" s="32">
        <f>AW101+AW110+AW120+AW127+AW140+AW155+AW173</f>
        <v>358.81787859770844</v>
      </c>
      <c r="AX174" s="32"/>
      <c r="AY174" s="32">
        <f>AY101+AY110+AY120+AY127+AY140+AY155+AY173</f>
        <v>0</v>
      </c>
      <c r="AZ174" s="32"/>
      <c r="BA174" s="32">
        <f>BA101+BA110+BA120+BA127+BA140+BA155+BA173</f>
        <v>370.57724232196534</v>
      </c>
      <c r="BB174" s="32"/>
      <c r="BC174" s="32">
        <f>BC101+BC110+BC120+BC127+BC140+BC155+BC173</f>
        <v>139.8734391915328</v>
      </c>
      <c r="BD174" s="32"/>
      <c r="BE174" s="32">
        <f>BE101+BE110+BE120+BE127+BE140+BE155+BE173</f>
        <v>350.03360370307655</v>
      </c>
    </row>
    <row r="175" spans="2:57" s="319" customFormat="1" ht="15">
      <c r="B175" s="385"/>
      <c r="C175" s="413"/>
      <c r="D175" s="387"/>
      <c r="E175" s="388"/>
      <c r="F175" s="385"/>
      <c r="G175" s="385"/>
      <c r="H175" s="385"/>
      <c r="I175" s="385"/>
      <c r="J175" s="385"/>
      <c r="K175" s="385"/>
      <c r="L175" s="385"/>
      <c r="M175" s="385"/>
      <c r="N175" s="385"/>
      <c r="O175" s="385"/>
      <c r="P175" s="385"/>
      <c r="Q175" s="385"/>
      <c r="R175" s="385"/>
      <c r="S175" s="385"/>
      <c r="T175" s="385"/>
      <c r="U175" s="385"/>
      <c r="V175" s="385"/>
      <c r="W175" s="385"/>
      <c r="X175" s="389"/>
      <c r="Y175" s="385"/>
      <c r="Z175" s="385"/>
      <c r="AA175" s="385"/>
      <c r="AB175" s="385"/>
      <c r="AC175" s="385"/>
      <c r="AD175" s="385"/>
      <c r="AE175" s="385"/>
      <c r="AF175" s="385"/>
      <c r="AG175" s="385"/>
      <c r="AH175" s="385"/>
      <c r="AI175" s="385"/>
      <c r="AJ175" s="390"/>
      <c r="AK175" s="390"/>
      <c r="AL175" s="390"/>
      <c r="AM175" s="390"/>
      <c r="AN175" s="390"/>
      <c r="AO175" s="390"/>
      <c r="AP175" s="390"/>
      <c r="AQ175" s="390"/>
      <c r="AR175" s="390"/>
      <c r="AS175" s="390"/>
      <c r="AT175" s="389"/>
      <c r="AU175" s="385"/>
      <c r="AV175" s="389"/>
      <c r="AW175" s="385"/>
      <c r="AX175" s="389"/>
      <c r="AY175" s="385"/>
      <c r="AZ175" s="389"/>
      <c r="BA175" s="385"/>
      <c r="BB175" s="391"/>
      <c r="BC175" s="390"/>
      <c r="BD175" s="391"/>
      <c r="BE175" s="390"/>
    </row>
    <row r="176" spans="2:57" s="319" customFormat="1" ht="15">
      <c r="B176" s="320">
        <v>5</v>
      </c>
      <c r="C176" s="321" t="s">
        <v>679</v>
      </c>
      <c r="D176" s="322"/>
      <c r="E176" s="322"/>
      <c r="F176" s="322"/>
      <c r="G176" s="322"/>
      <c r="H176" s="322"/>
      <c r="I176" s="322"/>
      <c r="J176" s="322"/>
      <c r="K176" s="322"/>
      <c r="L176" s="322"/>
      <c r="M176" s="322"/>
      <c r="N176" s="322"/>
      <c r="O176" s="322"/>
      <c r="P176" s="322"/>
      <c r="Q176" s="322"/>
      <c r="R176" s="322"/>
      <c r="S176" s="322"/>
      <c r="T176" s="322"/>
      <c r="U176" s="322"/>
      <c r="V176" s="322"/>
      <c r="W176" s="322"/>
      <c r="X176" s="322"/>
      <c r="Y176" s="322"/>
      <c r="Z176" s="322"/>
      <c r="AA176" s="322"/>
      <c r="AB176" s="322"/>
      <c r="AC176" s="322"/>
      <c r="AD176" s="322"/>
      <c r="AE176" s="322"/>
      <c r="AF176" s="322"/>
      <c r="AG176" s="322"/>
      <c r="AH176" s="322"/>
      <c r="AI176" s="322"/>
      <c r="AJ176" s="322"/>
      <c r="AK176" s="322"/>
      <c r="AL176" s="322"/>
      <c r="AM176" s="322"/>
      <c r="AN176" s="322"/>
      <c r="AO176" s="322"/>
      <c r="AP176" s="322"/>
      <c r="AQ176" s="322"/>
      <c r="AR176" s="322"/>
      <c r="AS176" s="322"/>
      <c r="AT176" s="322"/>
      <c r="AU176" s="322"/>
      <c r="AV176" s="322"/>
      <c r="AW176" s="322"/>
      <c r="AX176" s="322"/>
      <c r="AY176" s="322"/>
      <c r="AZ176" s="322"/>
      <c r="BA176" s="322"/>
      <c r="BB176" s="322"/>
      <c r="BC176" s="322"/>
      <c r="BD176" s="322"/>
      <c r="BE176" s="322"/>
    </row>
    <row r="177" spans="2:57" s="319" customFormat="1" ht="14.25" customHeight="1" outlineLevel="1">
      <c r="B177" s="323" t="s">
        <v>680</v>
      </c>
      <c r="C177" s="324" t="s">
        <v>681</v>
      </c>
      <c r="D177" s="325" t="s">
        <v>597</v>
      </c>
      <c r="E177" s="325"/>
      <c r="F177" s="325" t="s">
        <v>597</v>
      </c>
      <c r="G177" s="325"/>
      <c r="H177" s="325" t="s">
        <v>597</v>
      </c>
      <c r="I177" s="325"/>
      <c r="J177" s="325" t="s">
        <v>597</v>
      </c>
      <c r="K177" s="325"/>
      <c r="L177" s="325" t="s">
        <v>597</v>
      </c>
      <c r="M177" s="325"/>
      <c r="N177" s="325" t="s">
        <v>597</v>
      </c>
      <c r="O177" s="325"/>
      <c r="P177" s="325" t="s">
        <v>597</v>
      </c>
      <c r="Q177" s="325"/>
      <c r="R177" s="325" t="s">
        <v>597</v>
      </c>
      <c r="S177" s="325"/>
      <c r="T177" s="325" t="s">
        <v>597</v>
      </c>
      <c r="U177" s="325"/>
      <c r="V177" s="325" t="s">
        <v>597</v>
      </c>
      <c r="W177" s="325"/>
      <c r="X177" s="325"/>
      <c r="Y177" s="325"/>
      <c r="Z177" s="325" t="s">
        <v>597</v>
      </c>
      <c r="AA177" s="325"/>
      <c r="AB177" s="325" t="s">
        <v>597</v>
      </c>
      <c r="AC177" s="325"/>
      <c r="AD177" s="325" t="s">
        <v>597</v>
      </c>
      <c r="AE177" s="325"/>
      <c r="AF177" s="325" t="s">
        <v>597</v>
      </c>
      <c r="AG177" s="325"/>
      <c r="AH177" s="325" t="s">
        <v>597</v>
      </c>
      <c r="AI177" s="325"/>
      <c r="AJ177" s="325" t="s">
        <v>597</v>
      </c>
      <c r="AK177" s="325"/>
      <c r="AL177" s="325" t="s">
        <v>597</v>
      </c>
      <c r="AM177" s="325"/>
      <c r="AN177" s="325" t="s">
        <v>597</v>
      </c>
      <c r="AO177" s="325"/>
      <c r="AP177" s="325"/>
      <c r="AQ177" s="325"/>
      <c r="AR177" s="325"/>
      <c r="AS177" s="325"/>
      <c r="AT177" s="325"/>
      <c r="AU177" s="325"/>
      <c r="AV177" s="325"/>
      <c r="AW177" s="325"/>
      <c r="AX177" s="325"/>
      <c r="AY177" s="325"/>
      <c r="AZ177" s="325"/>
      <c r="BA177" s="325"/>
      <c r="BB177" s="325"/>
      <c r="BC177" s="325"/>
      <c r="BD177" s="325"/>
      <c r="BE177" s="325"/>
    </row>
    <row r="178" spans="2:57" s="319" customFormat="1" ht="14.25" customHeight="1" outlineLevel="2">
      <c r="B178" s="366" t="s">
        <v>257</v>
      </c>
      <c r="C178" s="367" t="s">
        <v>682</v>
      </c>
      <c r="D178" s="328" t="s">
        <v>597</v>
      </c>
      <c r="E178" s="330"/>
      <c r="F178" s="330"/>
      <c r="G178" s="337"/>
      <c r="H178" s="330"/>
      <c r="I178" s="337"/>
      <c r="J178" s="330"/>
      <c r="K178" s="330"/>
      <c r="L178" s="330"/>
      <c r="M178" s="330"/>
      <c r="N178" s="330"/>
      <c r="O178" s="330"/>
      <c r="P178" s="330"/>
      <c r="Q178" s="330"/>
      <c r="R178" s="330"/>
      <c r="S178" s="330"/>
      <c r="T178" s="330"/>
      <c r="U178" s="330"/>
      <c r="V178" s="330"/>
      <c r="W178" s="330"/>
      <c r="X178" s="330"/>
      <c r="Y178" s="330"/>
      <c r="Z178" s="330"/>
      <c r="AA178" s="330"/>
      <c r="AB178" s="330"/>
      <c r="AC178" s="330"/>
      <c r="AD178" s="330"/>
      <c r="AE178" s="330"/>
      <c r="AF178" s="330"/>
      <c r="AG178" s="330"/>
      <c r="AH178" s="330"/>
      <c r="AI178" s="330"/>
      <c r="AJ178" s="330"/>
      <c r="AK178" s="330"/>
      <c r="AL178" s="330"/>
      <c r="AM178" s="330"/>
      <c r="AN178" s="330"/>
      <c r="AO178" s="330"/>
      <c r="AP178" s="330"/>
      <c r="AQ178" s="330"/>
      <c r="AR178" s="330"/>
      <c r="AS178" s="330"/>
      <c r="AT178" s="330"/>
      <c r="AU178" s="330"/>
      <c r="AV178" s="330"/>
      <c r="AW178" s="330"/>
      <c r="AX178" s="330"/>
      <c r="AY178" s="330"/>
      <c r="AZ178" s="330"/>
      <c r="BA178" s="330"/>
      <c r="BB178" s="330"/>
      <c r="BC178" s="330"/>
      <c r="BD178" s="330"/>
      <c r="BE178" s="330"/>
    </row>
    <row r="179" spans="2:57" s="319" customFormat="1" ht="14.25" customHeight="1" outlineLevel="3">
      <c r="B179" s="330" t="s">
        <v>540</v>
      </c>
      <c r="C179" s="394" t="s">
        <v>302</v>
      </c>
      <c r="D179" s="328" t="s">
        <v>555</v>
      </c>
      <c r="E179" s="329">
        <f>'Average Rates'!E56</f>
        <v>17.337848228418153</v>
      </c>
      <c r="F179" s="330">
        <v>9</v>
      </c>
      <c r="G179" s="330">
        <f>F179*$E179</f>
        <v>156.04063405576338</v>
      </c>
      <c r="H179" s="330">
        <v>9</v>
      </c>
      <c r="I179" s="330">
        <f>H179*$E179</f>
        <v>156.04063405576338</v>
      </c>
      <c r="J179" s="330">
        <v>9</v>
      </c>
      <c r="K179" s="330">
        <f>J179*$E179</f>
        <v>156.04063405576338</v>
      </c>
      <c r="L179" s="330">
        <v>7</v>
      </c>
      <c r="M179" s="330">
        <f>L179*$E179</f>
        <v>121.36493759892707</v>
      </c>
      <c r="N179" s="330">
        <v>7</v>
      </c>
      <c r="O179" s="330">
        <f>N179*$E179</f>
        <v>121.36493759892707</v>
      </c>
      <c r="P179" s="330">
        <v>7</v>
      </c>
      <c r="Q179" s="330">
        <f>P179*$E179</f>
        <v>121.36493759892707</v>
      </c>
      <c r="R179" s="330">
        <v>9</v>
      </c>
      <c r="S179" s="330">
        <f>R179*$E179</f>
        <v>156.04063405576338</v>
      </c>
      <c r="T179" s="330">
        <v>12</v>
      </c>
      <c r="U179" s="330">
        <f>T179*$E179</f>
        <v>208.05417874101784</v>
      </c>
      <c r="V179" s="330">
        <v>15</v>
      </c>
      <c r="W179" s="330">
        <f>V179*$E179</f>
        <v>260.0677234262723</v>
      </c>
      <c r="X179" s="330">
        <v>9</v>
      </c>
      <c r="Y179" s="330">
        <f>X179*$E179</f>
        <v>156.04063405576338</v>
      </c>
      <c r="Z179" s="330">
        <v>7</v>
      </c>
      <c r="AA179" s="330">
        <f>Z179*$E179</f>
        <v>121.36493759892707</v>
      </c>
      <c r="AB179" s="330">
        <v>7</v>
      </c>
      <c r="AC179" s="330">
        <f>AB179*$E179</f>
        <v>121.36493759892707</v>
      </c>
      <c r="AD179" s="330">
        <v>6</v>
      </c>
      <c r="AE179" s="330">
        <f>AD179*$E179</f>
        <v>104.02708937050892</v>
      </c>
      <c r="AF179" s="330">
        <v>9</v>
      </c>
      <c r="AG179" s="330">
        <f>AF179*$E179</f>
        <v>156.04063405576338</v>
      </c>
      <c r="AH179" s="330">
        <v>10</v>
      </c>
      <c r="AI179" s="330">
        <f>AH179*$E179</f>
        <v>173.37848228418153</v>
      </c>
      <c r="AJ179" s="330">
        <v>7</v>
      </c>
      <c r="AK179" s="330">
        <f>AJ179*$E179</f>
        <v>121.36493759892707</v>
      </c>
      <c r="AL179" s="330">
        <v>7</v>
      </c>
      <c r="AM179" s="330">
        <f>AL179*$E179</f>
        <v>121.36493759892707</v>
      </c>
      <c r="AN179" s="330">
        <v>8</v>
      </c>
      <c r="AO179" s="330">
        <f>AN179*$E179</f>
        <v>138.70278582734522</v>
      </c>
      <c r="AP179" s="330">
        <v>0</v>
      </c>
      <c r="AQ179" s="330">
        <f>AP179*$E179</f>
        <v>0</v>
      </c>
      <c r="AR179" s="330">
        <v>0</v>
      </c>
      <c r="AS179" s="330">
        <f>AR179*$E179</f>
        <v>0</v>
      </c>
      <c r="AT179" s="330">
        <v>0</v>
      </c>
      <c r="AU179" s="330">
        <f>AT179*$E179</f>
        <v>0</v>
      </c>
      <c r="AV179" s="330">
        <v>0</v>
      </c>
      <c r="AW179" s="330">
        <f>AV179*$E179</f>
        <v>0</v>
      </c>
      <c r="AX179" s="330">
        <v>1</v>
      </c>
      <c r="AY179" s="330">
        <f>AX179*$E179</f>
        <v>17.337848228418153</v>
      </c>
      <c r="AZ179" s="330">
        <v>1</v>
      </c>
      <c r="BA179" s="330">
        <f>AZ179*$E179</f>
        <v>17.337848228418153</v>
      </c>
      <c r="BB179" s="330">
        <v>0</v>
      </c>
      <c r="BC179" s="330">
        <f>BB179*$E179</f>
        <v>0</v>
      </c>
      <c r="BD179" s="330">
        <v>0</v>
      </c>
      <c r="BE179" s="330">
        <f>BD179*$E179</f>
        <v>0</v>
      </c>
    </row>
    <row r="180" spans="2:57" s="319" customFormat="1" ht="14.25" customHeight="1" outlineLevel="3">
      <c r="B180" s="330" t="s">
        <v>543</v>
      </c>
      <c r="C180" s="394" t="s">
        <v>303</v>
      </c>
      <c r="D180" s="328" t="s">
        <v>555</v>
      </c>
      <c r="E180" s="329">
        <f>'Average Rates'!E57</f>
        <v>17.905342329480053</v>
      </c>
      <c r="F180" s="330">
        <v>1</v>
      </c>
      <c r="G180" s="330">
        <f>F180*$E180</f>
        <v>17.905342329480053</v>
      </c>
      <c r="H180" s="330">
        <v>1</v>
      </c>
      <c r="I180" s="330">
        <f>H180*$E180</f>
        <v>17.905342329480053</v>
      </c>
      <c r="J180" s="330">
        <v>1</v>
      </c>
      <c r="K180" s="330">
        <f>J180*$E180</f>
        <v>17.905342329480053</v>
      </c>
      <c r="L180" s="330">
        <v>1</v>
      </c>
      <c r="M180" s="330">
        <f>L180*$E180</f>
        <v>17.905342329480053</v>
      </c>
      <c r="N180" s="330">
        <v>1</v>
      </c>
      <c r="O180" s="330">
        <f>N180*$E180</f>
        <v>17.905342329480053</v>
      </c>
      <c r="P180" s="330">
        <v>1</v>
      </c>
      <c r="Q180" s="330">
        <f>P180*$E180</f>
        <v>17.905342329480053</v>
      </c>
      <c r="R180" s="330">
        <v>1</v>
      </c>
      <c r="S180" s="330">
        <f>R180*$E180</f>
        <v>17.905342329480053</v>
      </c>
      <c r="T180" s="330">
        <v>1</v>
      </c>
      <c r="U180" s="330">
        <f>T180*$E180</f>
        <v>17.905342329480053</v>
      </c>
      <c r="V180" s="330">
        <v>1</v>
      </c>
      <c r="W180" s="330">
        <f>V180*$E180</f>
        <v>17.905342329480053</v>
      </c>
      <c r="X180" s="330">
        <v>1</v>
      </c>
      <c r="Y180" s="330">
        <f>X180*$E180</f>
        <v>17.905342329480053</v>
      </c>
      <c r="Z180" s="330">
        <v>1</v>
      </c>
      <c r="AA180" s="330">
        <f>Z180*$E180</f>
        <v>17.905342329480053</v>
      </c>
      <c r="AB180" s="330">
        <v>1</v>
      </c>
      <c r="AC180" s="330">
        <f>AB180*$E180</f>
        <v>17.905342329480053</v>
      </c>
      <c r="AD180" s="330">
        <v>1</v>
      </c>
      <c r="AE180" s="330">
        <f>AD180*$E180</f>
        <v>17.905342329480053</v>
      </c>
      <c r="AF180" s="330">
        <v>1</v>
      </c>
      <c r="AG180" s="330">
        <f>AF180*$E180</f>
        <v>17.905342329480053</v>
      </c>
      <c r="AH180" s="330">
        <v>1</v>
      </c>
      <c r="AI180" s="330">
        <f>AH180*$E180</f>
        <v>17.905342329480053</v>
      </c>
      <c r="AJ180" s="330">
        <v>1</v>
      </c>
      <c r="AK180" s="330">
        <f>AJ180*$E180</f>
        <v>17.905342329480053</v>
      </c>
      <c r="AL180" s="330">
        <v>1</v>
      </c>
      <c r="AM180" s="330">
        <f>AL180*$E180</f>
        <v>17.905342329480053</v>
      </c>
      <c r="AN180" s="330">
        <v>1</v>
      </c>
      <c r="AO180" s="330">
        <f>AN180*$E180</f>
        <v>17.905342329480053</v>
      </c>
      <c r="AP180" s="330">
        <v>0</v>
      </c>
      <c r="AQ180" s="330">
        <f>AP180*$E180</f>
        <v>0</v>
      </c>
      <c r="AR180" s="330">
        <v>0</v>
      </c>
      <c r="AS180" s="330">
        <f>AR180*$E180</f>
        <v>0</v>
      </c>
      <c r="AT180" s="330">
        <v>0</v>
      </c>
      <c r="AU180" s="330">
        <f>AT180*$E180</f>
        <v>0</v>
      </c>
      <c r="AV180" s="330">
        <v>0</v>
      </c>
      <c r="AW180" s="330">
        <f>AV180*$E180</f>
        <v>0</v>
      </c>
      <c r="AX180" s="330">
        <v>0</v>
      </c>
      <c r="AY180" s="330">
        <f>AX180*$E180</f>
        <v>0</v>
      </c>
      <c r="AZ180" s="330">
        <v>0</v>
      </c>
      <c r="BA180" s="330">
        <f>AZ180*$E180</f>
        <v>0</v>
      </c>
      <c r="BB180" s="330">
        <v>0</v>
      </c>
      <c r="BC180" s="330">
        <f>BB180*$E180</f>
        <v>0</v>
      </c>
      <c r="BD180" s="330">
        <v>0</v>
      </c>
      <c r="BE180" s="330">
        <f>BD180*$E180</f>
        <v>0</v>
      </c>
    </row>
    <row r="181" spans="2:57" s="319" customFormat="1" ht="14.25" customHeight="1" outlineLevel="2">
      <c r="B181" s="366" t="s">
        <v>260</v>
      </c>
      <c r="C181" s="367" t="s">
        <v>683</v>
      </c>
      <c r="D181" s="328" t="s">
        <v>597</v>
      </c>
      <c r="E181" s="414"/>
      <c r="F181" s="330"/>
      <c r="G181" s="337"/>
      <c r="H181" s="330"/>
      <c r="I181" s="337"/>
      <c r="J181" s="330"/>
      <c r="K181" s="337"/>
      <c r="L181" s="330"/>
      <c r="M181" s="337"/>
      <c r="N181" s="330"/>
      <c r="O181" s="337"/>
      <c r="P181" s="330"/>
      <c r="Q181" s="337"/>
      <c r="R181" s="330"/>
      <c r="S181" s="337"/>
      <c r="T181" s="330"/>
      <c r="U181" s="337"/>
      <c r="V181" s="330"/>
      <c r="W181" s="337"/>
      <c r="X181" s="330"/>
      <c r="Y181" s="337"/>
      <c r="Z181" s="330"/>
      <c r="AA181" s="337"/>
      <c r="AB181" s="330"/>
      <c r="AC181" s="337"/>
      <c r="AD181" s="330"/>
      <c r="AE181" s="337"/>
      <c r="AF181" s="330"/>
      <c r="AG181" s="337"/>
      <c r="AH181" s="330"/>
      <c r="AI181" s="337"/>
      <c r="AJ181" s="330"/>
      <c r="AK181" s="337"/>
      <c r="AL181" s="330"/>
      <c r="AM181" s="337"/>
      <c r="AN181" s="330"/>
      <c r="AO181" s="337"/>
      <c r="AP181" s="330">
        <v>0</v>
      </c>
      <c r="AQ181" s="337"/>
      <c r="AR181" s="330">
        <v>0</v>
      </c>
      <c r="AS181" s="337"/>
      <c r="AT181" s="330"/>
      <c r="AU181" s="337"/>
      <c r="AV181" s="330"/>
      <c r="AW181" s="337"/>
      <c r="AX181" s="330"/>
      <c r="AY181" s="337"/>
      <c r="AZ181" s="330"/>
      <c r="BA181" s="337"/>
      <c r="BB181" s="330"/>
      <c r="BC181" s="337"/>
      <c r="BD181" s="330"/>
      <c r="BE181" s="337"/>
    </row>
    <row r="182" spans="2:57" s="319" customFormat="1" ht="14.25" customHeight="1" outlineLevel="3">
      <c r="B182" s="330" t="s">
        <v>540</v>
      </c>
      <c r="C182" s="394" t="s">
        <v>305</v>
      </c>
      <c r="D182" s="328" t="s">
        <v>555</v>
      </c>
      <c r="E182" s="329">
        <f>'Average Rates'!E59</f>
        <v>3.704293088690257</v>
      </c>
      <c r="F182" s="330">
        <v>27</v>
      </c>
      <c r="G182" s="330">
        <f>F182*$E182</f>
        <v>100.01591339463694</v>
      </c>
      <c r="H182" s="330">
        <v>27</v>
      </c>
      <c r="I182" s="330">
        <f>H182*$E182</f>
        <v>100.01591339463694</v>
      </c>
      <c r="J182" s="330">
        <v>27</v>
      </c>
      <c r="K182" s="330">
        <f>J182*$E182</f>
        <v>100.01591339463694</v>
      </c>
      <c r="L182" s="330">
        <v>21</v>
      </c>
      <c r="M182" s="330">
        <f>L182*$E182</f>
        <v>77.7901548624954</v>
      </c>
      <c r="N182" s="330">
        <v>21</v>
      </c>
      <c r="O182" s="330">
        <f>N182*$E182</f>
        <v>77.7901548624954</v>
      </c>
      <c r="P182" s="330">
        <v>21</v>
      </c>
      <c r="Q182" s="330">
        <f>P182*$E182</f>
        <v>77.7901548624954</v>
      </c>
      <c r="R182" s="330">
        <v>27</v>
      </c>
      <c r="S182" s="330">
        <f>R182*$E182</f>
        <v>100.01591339463694</v>
      </c>
      <c r="T182" s="330">
        <v>36</v>
      </c>
      <c r="U182" s="330">
        <f>T182*$E182</f>
        <v>133.35455119284927</v>
      </c>
      <c r="V182" s="330">
        <v>45</v>
      </c>
      <c r="W182" s="330">
        <f>V182*$E182</f>
        <v>166.69318899106156</v>
      </c>
      <c r="X182" s="330">
        <v>27</v>
      </c>
      <c r="Y182" s="330">
        <f>X182*$E182</f>
        <v>100.01591339463694</v>
      </c>
      <c r="Z182" s="330">
        <v>21</v>
      </c>
      <c r="AA182" s="330">
        <f>Z182*$E182</f>
        <v>77.7901548624954</v>
      </c>
      <c r="AB182" s="330">
        <v>21</v>
      </c>
      <c r="AC182" s="330">
        <f>AB182*$E182</f>
        <v>77.7901548624954</v>
      </c>
      <c r="AD182" s="330">
        <v>18</v>
      </c>
      <c r="AE182" s="330">
        <f>AD182*$E182</f>
        <v>66.67727559642464</v>
      </c>
      <c r="AF182" s="330">
        <v>27</v>
      </c>
      <c r="AG182" s="330">
        <f>AF182*$E182</f>
        <v>100.01591339463694</v>
      </c>
      <c r="AH182" s="330">
        <v>30</v>
      </c>
      <c r="AI182" s="330">
        <f>AH182*$E182</f>
        <v>111.12879266070772</v>
      </c>
      <c r="AJ182" s="330">
        <v>21</v>
      </c>
      <c r="AK182" s="330">
        <f>AJ182*$E182</f>
        <v>77.7901548624954</v>
      </c>
      <c r="AL182" s="330">
        <v>21</v>
      </c>
      <c r="AM182" s="330">
        <f>AL182*$E182</f>
        <v>77.7901548624954</v>
      </c>
      <c r="AN182" s="330">
        <v>24</v>
      </c>
      <c r="AO182" s="330">
        <f>AN182*$E182</f>
        <v>88.90303412856618</v>
      </c>
      <c r="AP182" s="330">
        <v>0</v>
      </c>
      <c r="AQ182" s="330">
        <f>AP182*$E182</f>
        <v>0</v>
      </c>
      <c r="AR182" s="330">
        <v>0</v>
      </c>
      <c r="AS182" s="330">
        <f>AR182*$E182</f>
        <v>0</v>
      </c>
      <c r="AT182" s="330">
        <v>0</v>
      </c>
      <c r="AU182" s="330">
        <f>AT182*$E182</f>
        <v>0</v>
      </c>
      <c r="AV182" s="330">
        <v>0</v>
      </c>
      <c r="AW182" s="330">
        <f>AV182*$E182</f>
        <v>0</v>
      </c>
      <c r="AX182" s="330">
        <v>3</v>
      </c>
      <c r="AY182" s="330">
        <f>AX182*$E182</f>
        <v>11.112879266070772</v>
      </c>
      <c r="AZ182" s="330">
        <v>3</v>
      </c>
      <c r="BA182" s="330">
        <f>AZ182*$E182</f>
        <v>11.112879266070772</v>
      </c>
      <c r="BB182" s="330">
        <v>0</v>
      </c>
      <c r="BC182" s="330">
        <f>BB182*$E182</f>
        <v>0</v>
      </c>
      <c r="BD182" s="330">
        <v>0</v>
      </c>
      <c r="BE182" s="330">
        <f>BD182*$E182</f>
        <v>0</v>
      </c>
    </row>
    <row r="183" spans="2:57" s="319" customFormat="1" ht="14.25" customHeight="1" outlineLevel="3">
      <c r="B183" s="330" t="s">
        <v>543</v>
      </c>
      <c r="C183" s="394" t="s">
        <v>306</v>
      </c>
      <c r="D183" s="328" t="s">
        <v>555</v>
      </c>
      <c r="E183" s="329">
        <f>'Average Rates'!E60</f>
        <v>3.9553325313870364</v>
      </c>
      <c r="F183" s="330">
        <v>3</v>
      </c>
      <c r="G183" s="330">
        <f>F183*$E183</f>
        <v>11.86599759416111</v>
      </c>
      <c r="H183" s="330">
        <v>3</v>
      </c>
      <c r="I183" s="330">
        <f>H183*$E183</f>
        <v>11.86599759416111</v>
      </c>
      <c r="J183" s="330">
        <v>3</v>
      </c>
      <c r="K183" s="330">
        <f>J183*$E183</f>
        <v>11.86599759416111</v>
      </c>
      <c r="L183" s="330">
        <v>3</v>
      </c>
      <c r="M183" s="330">
        <f>L183*$E183</f>
        <v>11.86599759416111</v>
      </c>
      <c r="N183" s="330">
        <v>3</v>
      </c>
      <c r="O183" s="330">
        <f>N183*$E183</f>
        <v>11.86599759416111</v>
      </c>
      <c r="P183" s="330">
        <v>3</v>
      </c>
      <c r="Q183" s="330">
        <f>P183*$E183</f>
        <v>11.86599759416111</v>
      </c>
      <c r="R183" s="330">
        <v>3</v>
      </c>
      <c r="S183" s="330">
        <f>R183*$E183</f>
        <v>11.86599759416111</v>
      </c>
      <c r="T183" s="330">
        <v>3</v>
      </c>
      <c r="U183" s="330">
        <f>T183*$E183</f>
        <v>11.86599759416111</v>
      </c>
      <c r="V183" s="330">
        <v>3</v>
      </c>
      <c r="W183" s="330">
        <f>V183*$E183</f>
        <v>11.86599759416111</v>
      </c>
      <c r="X183" s="330">
        <v>3</v>
      </c>
      <c r="Y183" s="330">
        <f>X183*$E183</f>
        <v>11.86599759416111</v>
      </c>
      <c r="Z183" s="330">
        <v>3</v>
      </c>
      <c r="AA183" s="330">
        <f>Z183*$E183</f>
        <v>11.86599759416111</v>
      </c>
      <c r="AB183" s="330">
        <v>3</v>
      </c>
      <c r="AC183" s="330">
        <f>AB183*$E183</f>
        <v>11.86599759416111</v>
      </c>
      <c r="AD183" s="330">
        <v>3</v>
      </c>
      <c r="AE183" s="330">
        <f>AD183*$E183</f>
        <v>11.86599759416111</v>
      </c>
      <c r="AF183" s="330">
        <v>3</v>
      </c>
      <c r="AG183" s="330">
        <f>AF183*$E183</f>
        <v>11.86599759416111</v>
      </c>
      <c r="AH183" s="330">
        <v>3</v>
      </c>
      <c r="AI183" s="330">
        <f>AH183*$E183</f>
        <v>11.86599759416111</v>
      </c>
      <c r="AJ183" s="330">
        <v>3</v>
      </c>
      <c r="AK183" s="330">
        <f>AJ183*$E183</f>
        <v>11.86599759416111</v>
      </c>
      <c r="AL183" s="330">
        <v>3</v>
      </c>
      <c r="AM183" s="330">
        <f>AL183*$E183</f>
        <v>11.86599759416111</v>
      </c>
      <c r="AN183" s="330">
        <v>3</v>
      </c>
      <c r="AO183" s="330">
        <f>AN183*$E183</f>
        <v>11.86599759416111</v>
      </c>
      <c r="AP183" s="330">
        <v>0</v>
      </c>
      <c r="AQ183" s="330">
        <f>AP183*$E183</f>
        <v>0</v>
      </c>
      <c r="AR183" s="330">
        <v>0</v>
      </c>
      <c r="AS183" s="330">
        <f>AR183*$E183</f>
        <v>0</v>
      </c>
      <c r="AT183" s="330">
        <v>0</v>
      </c>
      <c r="AU183" s="330">
        <f>AT183*$E183</f>
        <v>0</v>
      </c>
      <c r="AV183" s="330">
        <v>0</v>
      </c>
      <c r="AW183" s="330">
        <f>AV183*$E183</f>
        <v>0</v>
      </c>
      <c r="AX183" s="330">
        <v>0</v>
      </c>
      <c r="AY183" s="330">
        <f>AX183*$E183</f>
        <v>0</v>
      </c>
      <c r="AZ183" s="330">
        <v>0</v>
      </c>
      <c r="BA183" s="330">
        <f>AZ183*$E183</f>
        <v>0</v>
      </c>
      <c r="BB183" s="330">
        <v>0</v>
      </c>
      <c r="BC183" s="330">
        <f>BB183*$E183</f>
        <v>0</v>
      </c>
      <c r="BD183" s="330">
        <v>0</v>
      </c>
      <c r="BE183" s="330">
        <f>BD183*$E183</f>
        <v>0</v>
      </c>
    </row>
    <row r="184" spans="2:57" s="319" customFormat="1" ht="14.25" customHeight="1" outlineLevel="2">
      <c r="B184" s="366" t="s">
        <v>262</v>
      </c>
      <c r="C184" s="367" t="s">
        <v>684</v>
      </c>
      <c r="D184" s="328" t="s">
        <v>597</v>
      </c>
      <c r="E184" s="414"/>
      <c r="F184" s="330" t="s">
        <v>597</v>
      </c>
      <c r="G184" s="337"/>
      <c r="H184" s="330" t="s">
        <v>597</v>
      </c>
      <c r="I184" s="337"/>
      <c r="J184" s="330" t="s">
        <v>597</v>
      </c>
      <c r="K184" s="337"/>
      <c r="L184" s="330" t="s">
        <v>597</v>
      </c>
      <c r="M184" s="337"/>
      <c r="N184" s="330" t="s">
        <v>597</v>
      </c>
      <c r="O184" s="337"/>
      <c r="P184" s="330" t="s">
        <v>597</v>
      </c>
      <c r="Q184" s="337"/>
      <c r="R184" s="330" t="s">
        <v>597</v>
      </c>
      <c r="S184" s="337"/>
      <c r="T184" s="330" t="s">
        <v>597</v>
      </c>
      <c r="U184" s="337"/>
      <c r="V184" s="330" t="s">
        <v>597</v>
      </c>
      <c r="W184" s="337"/>
      <c r="X184" s="330" t="s">
        <v>597</v>
      </c>
      <c r="Y184" s="337"/>
      <c r="Z184" s="330" t="s">
        <v>597</v>
      </c>
      <c r="AA184" s="337"/>
      <c r="AB184" s="330" t="s">
        <v>597</v>
      </c>
      <c r="AC184" s="337"/>
      <c r="AD184" s="330" t="s">
        <v>597</v>
      </c>
      <c r="AE184" s="337"/>
      <c r="AF184" s="330" t="s">
        <v>597</v>
      </c>
      <c r="AG184" s="337"/>
      <c r="AH184" s="330" t="s">
        <v>597</v>
      </c>
      <c r="AI184" s="337"/>
      <c r="AJ184" s="330" t="s">
        <v>597</v>
      </c>
      <c r="AK184" s="337"/>
      <c r="AL184" s="330" t="s">
        <v>597</v>
      </c>
      <c r="AM184" s="337"/>
      <c r="AN184" s="330" t="s">
        <v>597</v>
      </c>
      <c r="AO184" s="337"/>
      <c r="AP184" s="330">
        <v>0</v>
      </c>
      <c r="AQ184" s="337"/>
      <c r="AR184" s="330">
        <v>0</v>
      </c>
      <c r="AS184" s="337"/>
      <c r="AT184" s="330" t="s">
        <v>597</v>
      </c>
      <c r="AU184" s="337"/>
      <c r="AV184" s="330" t="s">
        <v>597</v>
      </c>
      <c r="AW184" s="337"/>
      <c r="AX184" s="330" t="s">
        <v>597</v>
      </c>
      <c r="AY184" s="337"/>
      <c r="AZ184" s="330" t="s">
        <v>597</v>
      </c>
      <c r="BA184" s="337"/>
      <c r="BB184" s="330" t="s">
        <v>597</v>
      </c>
      <c r="BC184" s="337"/>
      <c r="BD184" s="330" t="s">
        <v>597</v>
      </c>
      <c r="BE184" s="337"/>
    </row>
    <row r="185" spans="2:57" s="319" customFormat="1" ht="14.25" customHeight="1" outlineLevel="3">
      <c r="B185" s="330" t="s">
        <v>540</v>
      </c>
      <c r="C185" s="394" t="s">
        <v>308</v>
      </c>
      <c r="D185" s="328" t="s">
        <v>555</v>
      </c>
      <c r="E185" s="329">
        <f>'Average Rates'!F62</f>
        <v>3.34</v>
      </c>
      <c r="F185" s="330">
        <v>6</v>
      </c>
      <c r="G185" s="330">
        <f>F185*$E185</f>
        <v>20.04</v>
      </c>
      <c r="H185" s="330">
        <v>6</v>
      </c>
      <c r="I185" s="330">
        <f>H185*$E185</f>
        <v>20.04</v>
      </c>
      <c r="J185" s="330">
        <v>6</v>
      </c>
      <c r="K185" s="330">
        <f>J185*$E185</f>
        <v>20.04</v>
      </c>
      <c r="L185" s="330">
        <v>6</v>
      </c>
      <c r="M185" s="330">
        <f>L185*$E185</f>
        <v>20.04</v>
      </c>
      <c r="N185" s="330">
        <v>6</v>
      </c>
      <c r="O185" s="330">
        <f>N185*$E185</f>
        <v>20.04</v>
      </c>
      <c r="P185" s="330">
        <v>6</v>
      </c>
      <c r="Q185" s="330">
        <f>P185*$E185</f>
        <v>20.04</v>
      </c>
      <c r="R185" s="330">
        <v>6</v>
      </c>
      <c r="S185" s="330">
        <f>R185*$E185</f>
        <v>20.04</v>
      </c>
      <c r="T185" s="330">
        <v>6</v>
      </c>
      <c r="U185" s="330">
        <f>T185*$E185</f>
        <v>20.04</v>
      </c>
      <c r="V185" s="330">
        <v>6</v>
      </c>
      <c r="W185" s="330">
        <f>V185*$E185</f>
        <v>20.04</v>
      </c>
      <c r="X185" s="330">
        <v>6</v>
      </c>
      <c r="Y185" s="330">
        <f>X185*$E185</f>
        <v>20.04</v>
      </c>
      <c r="Z185" s="330">
        <v>6</v>
      </c>
      <c r="AA185" s="330">
        <f>Z185*$E185</f>
        <v>20.04</v>
      </c>
      <c r="AB185" s="330">
        <v>6</v>
      </c>
      <c r="AC185" s="330">
        <f>AB185*$E185</f>
        <v>20.04</v>
      </c>
      <c r="AD185" s="330">
        <v>6</v>
      </c>
      <c r="AE185" s="330">
        <f>AD185*$E185</f>
        <v>20.04</v>
      </c>
      <c r="AF185" s="330">
        <v>6</v>
      </c>
      <c r="AG185" s="330">
        <f>AF185*$E185</f>
        <v>20.04</v>
      </c>
      <c r="AH185" s="330">
        <v>6</v>
      </c>
      <c r="AI185" s="330">
        <f>AH185*$E185</f>
        <v>20.04</v>
      </c>
      <c r="AJ185" s="330">
        <v>6</v>
      </c>
      <c r="AK185" s="330">
        <f>AJ185*$E185</f>
        <v>20.04</v>
      </c>
      <c r="AL185" s="330">
        <v>6</v>
      </c>
      <c r="AM185" s="330">
        <f>AL185*$E185</f>
        <v>20.04</v>
      </c>
      <c r="AN185" s="330">
        <v>6</v>
      </c>
      <c r="AO185" s="330">
        <f>AN185*$E185</f>
        <v>20.04</v>
      </c>
      <c r="AP185" s="330">
        <v>0</v>
      </c>
      <c r="AQ185" s="330">
        <f>AP185*$E185</f>
        <v>0</v>
      </c>
      <c r="AR185" s="330">
        <v>0</v>
      </c>
      <c r="AS185" s="330">
        <f>AR185*$E185</f>
        <v>0</v>
      </c>
      <c r="AT185" s="330">
        <v>0</v>
      </c>
      <c r="AU185" s="330">
        <f>AT185*$E185</f>
        <v>0</v>
      </c>
      <c r="AV185" s="330">
        <v>0</v>
      </c>
      <c r="AW185" s="330">
        <f>AV185*$E185</f>
        <v>0</v>
      </c>
      <c r="AX185" s="330">
        <v>0</v>
      </c>
      <c r="AY185" s="330">
        <f>AX185*$E185</f>
        <v>0</v>
      </c>
      <c r="AZ185" s="330">
        <v>0</v>
      </c>
      <c r="BA185" s="330">
        <f>AZ185*$E185</f>
        <v>0</v>
      </c>
      <c r="BB185" s="330">
        <v>0</v>
      </c>
      <c r="BC185" s="330">
        <f>BB185*$E185</f>
        <v>0</v>
      </c>
      <c r="BD185" s="330">
        <v>0</v>
      </c>
      <c r="BE185" s="330">
        <f>BD185*$E185</f>
        <v>0</v>
      </c>
    </row>
    <row r="186" spans="2:57" s="319" customFormat="1" ht="14.25" customHeight="1" outlineLevel="3">
      <c r="B186" s="330" t="s">
        <v>543</v>
      </c>
      <c r="C186" s="394" t="s">
        <v>309</v>
      </c>
      <c r="D186" s="328" t="s">
        <v>555</v>
      </c>
      <c r="E186" s="329">
        <f>'Average Rates'!E63</f>
        <v>3.335855110291733</v>
      </c>
      <c r="F186" s="330">
        <v>18</v>
      </c>
      <c r="G186" s="330">
        <f>F186*$E186</f>
        <v>60.04539198525119</v>
      </c>
      <c r="H186" s="330">
        <v>18</v>
      </c>
      <c r="I186" s="330">
        <f>H186*$E186</f>
        <v>60.04539198525119</v>
      </c>
      <c r="J186" s="330">
        <v>18</v>
      </c>
      <c r="K186" s="330">
        <f>J186*$E186</f>
        <v>60.04539198525119</v>
      </c>
      <c r="L186" s="330">
        <v>12</v>
      </c>
      <c r="M186" s="330">
        <f>L186*$E186</f>
        <v>40.030261323500795</v>
      </c>
      <c r="N186" s="330">
        <v>12</v>
      </c>
      <c r="O186" s="330">
        <f>N186*$E186</f>
        <v>40.030261323500795</v>
      </c>
      <c r="P186" s="330">
        <v>12</v>
      </c>
      <c r="Q186" s="330">
        <f>P186*$E186</f>
        <v>40.030261323500795</v>
      </c>
      <c r="R186" s="330">
        <v>18</v>
      </c>
      <c r="S186" s="330">
        <f>R186*$E186</f>
        <v>60.04539198525119</v>
      </c>
      <c r="T186" s="330">
        <v>30</v>
      </c>
      <c r="U186" s="330">
        <f>T186*$E186</f>
        <v>100.075653308752</v>
      </c>
      <c r="V186" s="330">
        <v>36</v>
      </c>
      <c r="W186" s="330">
        <f>V186*$E186</f>
        <v>120.09078397050239</v>
      </c>
      <c r="X186" s="330">
        <v>18</v>
      </c>
      <c r="Y186" s="330">
        <f>X186*$E186</f>
        <v>60.04539198525119</v>
      </c>
      <c r="Z186" s="330">
        <v>12</v>
      </c>
      <c r="AA186" s="330">
        <f>Z186*$E186</f>
        <v>40.030261323500795</v>
      </c>
      <c r="AB186" s="330">
        <v>12</v>
      </c>
      <c r="AC186" s="330">
        <f>AB186*$E186</f>
        <v>40.030261323500795</v>
      </c>
      <c r="AD186" s="330">
        <v>12</v>
      </c>
      <c r="AE186" s="330">
        <f>AD186*$E186</f>
        <v>40.030261323500795</v>
      </c>
      <c r="AF186" s="330">
        <v>18</v>
      </c>
      <c r="AG186" s="330">
        <f>AF186*$E186</f>
        <v>60.04539198525119</v>
      </c>
      <c r="AH186" s="330">
        <v>18</v>
      </c>
      <c r="AI186" s="330">
        <f>AH186*$E186</f>
        <v>60.04539198525119</v>
      </c>
      <c r="AJ186" s="330">
        <v>12</v>
      </c>
      <c r="AK186" s="330">
        <f>AJ186*$E186</f>
        <v>40.030261323500795</v>
      </c>
      <c r="AL186" s="330">
        <v>12</v>
      </c>
      <c r="AM186" s="330">
        <f>AL186*$E186</f>
        <v>40.030261323500795</v>
      </c>
      <c r="AN186" s="330">
        <v>15</v>
      </c>
      <c r="AO186" s="330">
        <f>AN186*$E186</f>
        <v>50.037826654376</v>
      </c>
      <c r="AP186" s="330">
        <v>0</v>
      </c>
      <c r="AQ186" s="330">
        <f>AP186*$E186</f>
        <v>0</v>
      </c>
      <c r="AR186" s="330">
        <v>0</v>
      </c>
      <c r="AS186" s="330">
        <f>AR186*$E186</f>
        <v>0</v>
      </c>
      <c r="AT186" s="330">
        <v>0</v>
      </c>
      <c r="AU186" s="330">
        <f>AT186*$E186</f>
        <v>0</v>
      </c>
      <c r="AV186" s="330">
        <v>0</v>
      </c>
      <c r="AW186" s="330">
        <f>AV186*$E186</f>
        <v>0</v>
      </c>
      <c r="AX186" s="330">
        <v>3</v>
      </c>
      <c r="AY186" s="330">
        <f>AX186*$E186</f>
        <v>10.007565330875199</v>
      </c>
      <c r="AZ186" s="330">
        <v>0</v>
      </c>
      <c r="BA186" s="330">
        <f>AZ186*$E186</f>
        <v>0</v>
      </c>
      <c r="BB186" s="330">
        <v>0</v>
      </c>
      <c r="BC186" s="330">
        <f>BB186*$E186</f>
        <v>0</v>
      </c>
      <c r="BD186" s="330">
        <v>0</v>
      </c>
      <c r="BE186" s="330">
        <f>BD186*$E186</f>
        <v>0</v>
      </c>
    </row>
    <row r="187" spans="2:57" s="319" customFormat="1" ht="14.25" customHeight="1" outlineLevel="2">
      <c r="B187" s="366" t="s">
        <v>264</v>
      </c>
      <c r="C187" s="367" t="s">
        <v>685</v>
      </c>
      <c r="D187" s="328" t="s">
        <v>555</v>
      </c>
      <c r="E187" s="330"/>
      <c r="F187" s="330" t="s">
        <v>597</v>
      </c>
      <c r="G187" s="337"/>
      <c r="H187" s="330" t="s">
        <v>597</v>
      </c>
      <c r="I187" s="337"/>
      <c r="J187" s="330" t="s">
        <v>597</v>
      </c>
      <c r="K187" s="337"/>
      <c r="L187" s="330" t="s">
        <v>597</v>
      </c>
      <c r="M187" s="337"/>
      <c r="N187" s="330" t="s">
        <v>597</v>
      </c>
      <c r="O187" s="337"/>
      <c r="P187" s="330" t="s">
        <v>597</v>
      </c>
      <c r="Q187" s="337"/>
      <c r="R187" s="330" t="s">
        <v>597</v>
      </c>
      <c r="S187" s="337"/>
      <c r="T187" s="330" t="s">
        <v>597</v>
      </c>
      <c r="U187" s="337"/>
      <c r="V187" s="330" t="s">
        <v>597</v>
      </c>
      <c r="W187" s="337"/>
      <c r="X187" s="330" t="s">
        <v>597</v>
      </c>
      <c r="Y187" s="337"/>
      <c r="Z187" s="330" t="s">
        <v>597</v>
      </c>
      <c r="AA187" s="337"/>
      <c r="AB187" s="330" t="s">
        <v>597</v>
      </c>
      <c r="AC187" s="337"/>
      <c r="AD187" s="330" t="s">
        <v>597</v>
      </c>
      <c r="AE187" s="337"/>
      <c r="AF187" s="330" t="s">
        <v>597</v>
      </c>
      <c r="AG187" s="337"/>
      <c r="AH187" s="330" t="s">
        <v>597</v>
      </c>
      <c r="AI187" s="337"/>
      <c r="AJ187" s="330" t="s">
        <v>597</v>
      </c>
      <c r="AK187" s="337"/>
      <c r="AL187" s="330" t="s">
        <v>597</v>
      </c>
      <c r="AM187" s="337"/>
      <c r="AN187" s="330" t="s">
        <v>597</v>
      </c>
      <c r="AO187" s="337"/>
      <c r="AP187" s="330">
        <v>0</v>
      </c>
      <c r="AQ187" s="337"/>
      <c r="AR187" s="330">
        <v>0</v>
      </c>
      <c r="AS187" s="337"/>
      <c r="AT187" s="330" t="s">
        <v>597</v>
      </c>
      <c r="AU187" s="337"/>
      <c r="AV187" s="330" t="s">
        <v>597</v>
      </c>
      <c r="AW187" s="337"/>
      <c r="AX187" s="330" t="s">
        <v>597</v>
      </c>
      <c r="AY187" s="337"/>
      <c r="AZ187" s="330" t="s">
        <v>597</v>
      </c>
      <c r="BA187" s="337"/>
      <c r="BB187" s="330" t="s">
        <v>597</v>
      </c>
      <c r="BC187" s="337"/>
      <c r="BD187" s="330" t="s">
        <v>597</v>
      </c>
      <c r="BE187" s="337"/>
    </row>
    <row r="188" spans="2:57" s="319" customFormat="1" ht="14.25" customHeight="1" outlineLevel="3">
      <c r="B188" s="330" t="s">
        <v>540</v>
      </c>
      <c r="C188" s="394" t="s">
        <v>311</v>
      </c>
      <c r="D188" s="328" t="s">
        <v>555</v>
      </c>
      <c r="E188" s="329">
        <f>'Average Rates'!E65</f>
        <v>4.5690980962776875</v>
      </c>
      <c r="F188" s="330">
        <v>9</v>
      </c>
      <c r="G188" s="330">
        <f>F188*$E188</f>
        <v>41.121882866499185</v>
      </c>
      <c r="H188" s="330">
        <v>9</v>
      </c>
      <c r="I188" s="330">
        <f>H188*$E188</f>
        <v>41.121882866499185</v>
      </c>
      <c r="J188" s="330">
        <v>9</v>
      </c>
      <c r="K188" s="330">
        <f>J188*$E188</f>
        <v>41.121882866499185</v>
      </c>
      <c r="L188" s="330">
        <v>7</v>
      </c>
      <c r="M188" s="330">
        <f>L188*$E188</f>
        <v>31.98368667394381</v>
      </c>
      <c r="N188" s="330">
        <v>7</v>
      </c>
      <c r="O188" s="330">
        <f>N188*$E188</f>
        <v>31.98368667394381</v>
      </c>
      <c r="P188" s="330">
        <v>7</v>
      </c>
      <c r="Q188" s="330">
        <f>P188*$E188</f>
        <v>31.98368667394381</v>
      </c>
      <c r="R188" s="330">
        <v>9</v>
      </c>
      <c r="S188" s="330">
        <f>R188*$E188</f>
        <v>41.121882866499185</v>
      </c>
      <c r="T188" s="330">
        <v>12</v>
      </c>
      <c r="U188" s="330">
        <f>T188*$E188</f>
        <v>54.829177155332246</v>
      </c>
      <c r="V188" s="330">
        <v>15</v>
      </c>
      <c r="W188" s="330">
        <f>V188*$E188</f>
        <v>68.53647144416531</v>
      </c>
      <c r="X188" s="330">
        <v>9</v>
      </c>
      <c r="Y188" s="330">
        <f>X188*$E188</f>
        <v>41.121882866499185</v>
      </c>
      <c r="Z188" s="330">
        <v>7</v>
      </c>
      <c r="AA188" s="330">
        <f>Z188*$E188</f>
        <v>31.98368667394381</v>
      </c>
      <c r="AB188" s="330">
        <v>7</v>
      </c>
      <c r="AC188" s="330">
        <f>AB188*$E188</f>
        <v>31.98368667394381</v>
      </c>
      <c r="AD188" s="330">
        <v>6</v>
      </c>
      <c r="AE188" s="330">
        <f>AD188*$E188</f>
        <v>27.414588577666123</v>
      </c>
      <c r="AF188" s="330">
        <v>9</v>
      </c>
      <c r="AG188" s="330">
        <f>AF188*$E188</f>
        <v>41.121882866499185</v>
      </c>
      <c r="AH188" s="330">
        <v>10</v>
      </c>
      <c r="AI188" s="330">
        <f>AH188*$E188</f>
        <v>45.69098096277688</v>
      </c>
      <c r="AJ188" s="330">
        <v>7</v>
      </c>
      <c r="AK188" s="330">
        <f>AJ188*$E188</f>
        <v>31.98368667394381</v>
      </c>
      <c r="AL188" s="330">
        <v>7</v>
      </c>
      <c r="AM188" s="330">
        <f>AL188*$E188</f>
        <v>31.98368667394381</v>
      </c>
      <c r="AN188" s="330">
        <v>8</v>
      </c>
      <c r="AO188" s="330">
        <f>AN188*$E188</f>
        <v>36.5527847702215</v>
      </c>
      <c r="AP188" s="330">
        <v>0</v>
      </c>
      <c r="AQ188" s="330">
        <f>AP188*$E188</f>
        <v>0</v>
      </c>
      <c r="AR188" s="330">
        <v>0</v>
      </c>
      <c r="AS188" s="330">
        <f>AR188*$E188</f>
        <v>0</v>
      </c>
      <c r="AT188" s="330">
        <v>0</v>
      </c>
      <c r="AU188" s="330">
        <f>AT188*$E188</f>
        <v>0</v>
      </c>
      <c r="AV188" s="330">
        <v>0</v>
      </c>
      <c r="AW188" s="330">
        <f>AV188*$E188</f>
        <v>0</v>
      </c>
      <c r="AX188" s="330">
        <v>1</v>
      </c>
      <c r="AY188" s="330">
        <f>AX188*$E188</f>
        <v>4.5690980962776875</v>
      </c>
      <c r="AZ188" s="330">
        <v>1</v>
      </c>
      <c r="BA188" s="330">
        <f>AZ188*$E188</f>
        <v>4.5690980962776875</v>
      </c>
      <c r="BB188" s="330">
        <v>0</v>
      </c>
      <c r="BC188" s="330">
        <f>BB188*$E188</f>
        <v>0</v>
      </c>
      <c r="BD188" s="330">
        <v>0</v>
      </c>
      <c r="BE188" s="330">
        <f>BD188*$E188</f>
        <v>0</v>
      </c>
    </row>
    <row r="189" spans="2:57" s="319" customFormat="1" ht="14.25" customHeight="1" outlineLevel="3">
      <c r="B189" s="330" t="s">
        <v>543</v>
      </c>
      <c r="C189" s="394" t="s">
        <v>312</v>
      </c>
      <c r="D189" s="328" t="s">
        <v>555</v>
      </c>
      <c r="E189" s="329">
        <f>'Average Rates'!E66</f>
        <v>3.8602700894454727</v>
      </c>
      <c r="F189" s="330">
        <v>9</v>
      </c>
      <c r="G189" s="330">
        <f>F189*$E189</f>
        <v>34.742430805009256</v>
      </c>
      <c r="H189" s="330">
        <v>9</v>
      </c>
      <c r="I189" s="330">
        <f>H189*$E189</f>
        <v>34.742430805009256</v>
      </c>
      <c r="J189" s="330">
        <v>9</v>
      </c>
      <c r="K189" s="330">
        <f>J189*$E189</f>
        <v>34.742430805009256</v>
      </c>
      <c r="L189" s="330">
        <v>7</v>
      </c>
      <c r="M189" s="330">
        <f>L189*$E189</f>
        <v>27.02189062611831</v>
      </c>
      <c r="N189" s="330">
        <v>7</v>
      </c>
      <c r="O189" s="330">
        <f>N189*$E189</f>
        <v>27.02189062611831</v>
      </c>
      <c r="P189" s="330">
        <v>7</v>
      </c>
      <c r="Q189" s="330">
        <f>P189*$E189</f>
        <v>27.02189062611831</v>
      </c>
      <c r="R189" s="330">
        <v>9</v>
      </c>
      <c r="S189" s="330">
        <f>R189*$E189</f>
        <v>34.742430805009256</v>
      </c>
      <c r="T189" s="330">
        <v>11</v>
      </c>
      <c r="U189" s="330">
        <f>T189*$E189</f>
        <v>42.4629709839002</v>
      </c>
      <c r="V189" s="330">
        <v>13</v>
      </c>
      <c r="W189" s="330">
        <f>V189*$E189</f>
        <v>50.18351116279114</v>
      </c>
      <c r="X189" s="330">
        <v>9</v>
      </c>
      <c r="Y189" s="330">
        <f>X189*$E189</f>
        <v>34.742430805009256</v>
      </c>
      <c r="Z189" s="330">
        <v>7</v>
      </c>
      <c r="AA189" s="330">
        <f>Z189*$E189</f>
        <v>27.02189062611831</v>
      </c>
      <c r="AB189" s="330">
        <v>7</v>
      </c>
      <c r="AC189" s="330">
        <f>AB189*$E189</f>
        <v>27.02189062611831</v>
      </c>
      <c r="AD189" s="330">
        <v>6</v>
      </c>
      <c r="AE189" s="330">
        <f>AD189*$E189</f>
        <v>23.161620536672835</v>
      </c>
      <c r="AF189" s="330">
        <v>9</v>
      </c>
      <c r="AG189" s="330">
        <f>AF189*$E189</f>
        <v>34.742430805009256</v>
      </c>
      <c r="AH189" s="330">
        <v>10</v>
      </c>
      <c r="AI189" s="330">
        <f>AH189*$E189</f>
        <v>38.60270089445473</v>
      </c>
      <c r="AJ189" s="330">
        <v>7</v>
      </c>
      <c r="AK189" s="330">
        <f>AJ189*$E189</f>
        <v>27.02189062611831</v>
      </c>
      <c r="AL189" s="330">
        <v>7</v>
      </c>
      <c r="AM189" s="330">
        <f>AL189*$E189</f>
        <v>27.02189062611831</v>
      </c>
      <c r="AN189" s="330">
        <v>8</v>
      </c>
      <c r="AO189" s="330">
        <f>AN189*$E189</f>
        <v>30.88216071556378</v>
      </c>
      <c r="AP189" s="330">
        <v>0</v>
      </c>
      <c r="AQ189" s="330">
        <f>AP189*$E189</f>
        <v>0</v>
      </c>
      <c r="AR189" s="330">
        <v>0</v>
      </c>
      <c r="AS189" s="330">
        <f>AR189*$E189</f>
        <v>0</v>
      </c>
      <c r="AT189" s="330">
        <v>0</v>
      </c>
      <c r="AU189" s="330">
        <f>AT189*$E189</f>
        <v>0</v>
      </c>
      <c r="AV189" s="330">
        <v>0</v>
      </c>
      <c r="AW189" s="330">
        <f>AV189*$E189</f>
        <v>0</v>
      </c>
      <c r="AX189" s="330">
        <v>1</v>
      </c>
      <c r="AY189" s="330">
        <f>AX189*$E189</f>
        <v>3.8602700894454727</v>
      </c>
      <c r="AZ189" s="330">
        <v>1</v>
      </c>
      <c r="BA189" s="330">
        <f>AZ189*$E189</f>
        <v>3.8602700894454727</v>
      </c>
      <c r="BB189" s="330">
        <v>0</v>
      </c>
      <c r="BC189" s="330">
        <f>BB189*$E189</f>
        <v>0</v>
      </c>
      <c r="BD189" s="330">
        <v>0</v>
      </c>
      <c r="BE189" s="330">
        <f>BD189*$E189</f>
        <v>0</v>
      </c>
    </row>
    <row r="190" spans="2:57" s="319" customFormat="1" ht="14.25" customHeight="1" outlineLevel="3">
      <c r="B190" s="330" t="s">
        <v>606</v>
      </c>
      <c r="C190" s="394" t="s">
        <v>313</v>
      </c>
      <c r="D190" s="328" t="s">
        <v>555</v>
      </c>
      <c r="E190" s="329">
        <f>'Average Rates'!E67</f>
        <v>3.4447510535922934</v>
      </c>
      <c r="F190" s="330">
        <v>17</v>
      </c>
      <c r="G190" s="330">
        <f>F190*$E190</f>
        <v>58.560767911068986</v>
      </c>
      <c r="H190" s="330">
        <v>17</v>
      </c>
      <c r="I190" s="330">
        <f>H190*$E190</f>
        <v>58.560767911068986</v>
      </c>
      <c r="J190" s="330">
        <v>17</v>
      </c>
      <c r="K190" s="330">
        <f>J190*$E190</f>
        <v>58.560767911068986</v>
      </c>
      <c r="L190" s="330">
        <v>13</v>
      </c>
      <c r="M190" s="330">
        <f>L190*$E190</f>
        <v>44.78176369669981</v>
      </c>
      <c r="N190" s="330">
        <v>13</v>
      </c>
      <c r="O190" s="330">
        <f>N190*$E190</f>
        <v>44.78176369669981</v>
      </c>
      <c r="P190" s="330">
        <v>13</v>
      </c>
      <c r="Q190" s="330">
        <f>P190*$E190</f>
        <v>44.78176369669981</v>
      </c>
      <c r="R190" s="330">
        <v>17</v>
      </c>
      <c r="S190" s="330">
        <f>R190*$E190</f>
        <v>58.560767911068986</v>
      </c>
      <c r="T190" s="330">
        <v>23</v>
      </c>
      <c r="U190" s="330">
        <f>T190*$E190</f>
        <v>79.22927423262274</v>
      </c>
      <c r="V190" s="330">
        <v>29</v>
      </c>
      <c r="W190" s="330">
        <f>V190*$E190</f>
        <v>99.8977805541765</v>
      </c>
      <c r="X190" s="330">
        <v>17</v>
      </c>
      <c r="Y190" s="330">
        <f>X190*$E190</f>
        <v>58.560767911068986</v>
      </c>
      <c r="Z190" s="330">
        <v>13</v>
      </c>
      <c r="AA190" s="330">
        <f>Z190*$E190</f>
        <v>44.78176369669981</v>
      </c>
      <c r="AB190" s="330">
        <v>13</v>
      </c>
      <c r="AC190" s="330">
        <f>AB190*$E190</f>
        <v>44.78176369669981</v>
      </c>
      <c r="AD190" s="330">
        <v>11</v>
      </c>
      <c r="AE190" s="330">
        <f>AD190*$E190</f>
        <v>37.89226158951523</v>
      </c>
      <c r="AF190" s="330">
        <v>17</v>
      </c>
      <c r="AG190" s="330">
        <f>AF190*$E190</f>
        <v>58.560767911068986</v>
      </c>
      <c r="AH190" s="330">
        <v>19</v>
      </c>
      <c r="AI190" s="330">
        <f>AH190*$E190</f>
        <v>65.45027001825358</v>
      </c>
      <c r="AJ190" s="330">
        <v>13</v>
      </c>
      <c r="AK190" s="330">
        <f>AJ190*$E190</f>
        <v>44.78176369669981</v>
      </c>
      <c r="AL190" s="330">
        <v>13</v>
      </c>
      <c r="AM190" s="330">
        <f>AL190*$E190</f>
        <v>44.78176369669981</v>
      </c>
      <c r="AN190" s="330">
        <v>15</v>
      </c>
      <c r="AO190" s="330">
        <f>AN190*$E190</f>
        <v>51.6712658038844</v>
      </c>
      <c r="AP190" s="330">
        <v>0</v>
      </c>
      <c r="AQ190" s="330">
        <f>AP190*$E190</f>
        <v>0</v>
      </c>
      <c r="AR190" s="330">
        <v>0</v>
      </c>
      <c r="AS190" s="330">
        <f>AR190*$E190</f>
        <v>0</v>
      </c>
      <c r="AT190" s="330">
        <v>0</v>
      </c>
      <c r="AU190" s="330">
        <f>AT190*$E190</f>
        <v>0</v>
      </c>
      <c r="AV190" s="330">
        <v>0</v>
      </c>
      <c r="AW190" s="330">
        <f>AV190*$E190</f>
        <v>0</v>
      </c>
      <c r="AX190" s="330">
        <v>2</v>
      </c>
      <c r="AY190" s="330">
        <f>AX190*$E190</f>
        <v>6.889502107184587</v>
      </c>
      <c r="AZ190" s="330">
        <v>2</v>
      </c>
      <c r="BA190" s="330">
        <f>AZ190*$E190</f>
        <v>6.889502107184587</v>
      </c>
      <c r="BB190" s="330">
        <v>0</v>
      </c>
      <c r="BC190" s="330">
        <f>BB190*$E190</f>
        <v>0</v>
      </c>
      <c r="BD190" s="330">
        <v>0</v>
      </c>
      <c r="BE190" s="330">
        <f>BD190*$E190</f>
        <v>0</v>
      </c>
    </row>
    <row r="191" spans="2:57" s="319" customFormat="1" ht="14.25" customHeight="1" outlineLevel="3">
      <c r="B191" s="330" t="s">
        <v>659</v>
      </c>
      <c r="C191" s="394" t="s">
        <v>314</v>
      </c>
      <c r="D191" s="328" t="s">
        <v>555</v>
      </c>
      <c r="E191" s="329">
        <f>'Average Rates'!E68</f>
        <v>4.822817102524283</v>
      </c>
      <c r="F191" s="330">
        <v>2</v>
      </c>
      <c r="G191" s="330">
        <f>F191*$E191</f>
        <v>9.645634205048566</v>
      </c>
      <c r="H191" s="330">
        <v>2</v>
      </c>
      <c r="I191" s="330">
        <f>H191*$E191</f>
        <v>9.645634205048566</v>
      </c>
      <c r="J191" s="330">
        <v>2</v>
      </c>
      <c r="K191" s="330">
        <f>J191*$E191</f>
        <v>9.645634205048566</v>
      </c>
      <c r="L191" s="330">
        <v>2</v>
      </c>
      <c r="M191" s="330">
        <f>L191*$E191</f>
        <v>9.645634205048566</v>
      </c>
      <c r="N191" s="330">
        <v>2</v>
      </c>
      <c r="O191" s="330">
        <f>N191*$E191</f>
        <v>9.645634205048566</v>
      </c>
      <c r="P191" s="330">
        <v>2</v>
      </c>
      <c r="Q191" s="330">
        <f>P191*$E191</f>
        <v>9.645634205048566</v>
      </c>
      <c r="R191" s="330">
        <v>2</v>
      </c>
      <c r="S191" s="330">
        <f>R191*$E191</f>
        <v>9.645634205048566</v>
      </c>
      <c r="T191" s="330">
        <v>2</v>
      </c>
      <c r="U191" s="330">
        <f>T191*$E191</f>
        <v>9.645634205048566</v>
      </c>
      <c r="V191" s="330">
        <v>2</v>
      </c>
      <c r="W191" s="330">
        <f>V191*$E191</f>
        <v>9.645634205048566</v>
      </c>
      <c r="X191" s="330">
        <v>2</v>
      </c>
      <c r="Y191" s="330">
        <f>X191*$E191</f>
        <v>9.645634205048566</v>
      </c>
      <c r="Z191" s="330">
        <v>2</v>
      </c>
      <c r="AA191" s="330">
        <f>Z191*$E191</f>
        <v>9.645634205048566</v>
      </c>
      <c r="AB191" s="330">
        <v>2</v>
      </c>
      <c r="AC191" s="330">
        <f>AB191*$E191</f>
        <v>9.645634205048566</v>
      </c>
      <c r="AD191" s="330">
        <v>2</v>
      </c>
      <c r="AE191" s="330">
        <f>AD191*$E191</f>
        <v>9.645634205048566</v>
      </c>
      <c r="AF191" s="330">
        <v>2</v>
      </c>
      <c r="AG191" s="330">
        <f>AF191*$E191</f>
        <v>9.645634205048566</v>
      </c>
      <c r="AH191" s="330">
        <v>2</v>
      </c>
      <c r="AI191" s="330">
        <f>AH191*$E191</f>
        <v>9.645634205048566</v>
      </c>
      <c r="AJ191" s="330">
        <v>2</v>
      </c>
      <c r="AK191" s="330">
        <f>AJ191*$E191</f>
        <v>9.645634205048566</v>
      </c>
      <c r="AL191" s="330">
        <v>2</v>
      </c>
      <c r="AM191" s="330">
        <f>AL191*$E191</f>
        <v>9.645634205048566</v>
      </c>
      <c r="AN191" s="330">
        <v>2</v>
      </c>
      <c r="AO191" s="330">
        <f>AN191*$E191</f>
        <v>9.645634205048566</v>
      </c>
      <c r="AP191" s="330">
        <v>0</v>
      </c>
      <c r="AQ191" s="330">
        <f>AP191*$E191</f>
        <v>0</v>
      </c>
      <c r="AR191" s="330">
        <v>0</v>
      </c>
      <c r="AS191" s="330">
        <f>AR191*$E191</f>
        <v>0</v>
      </c>
      <c r="AT191" s="330">
        <v>0</v>
      </c>
      <c r="AU191" s="330">
        <f>AT191*$E191</f>
        <v>0</v>
      </c>
      <c r="AV191" s="330">
        <v>0</v>
      </c>
      <c r="AW191" s="330">
        <f>AV191*$E191</f>
        <v>0</v>
      </c>
      <c r="AX191" s="330">
        <v>0</v>
      </c>
      <c r="AY191" s="330">
        <f>AX191*$E191</f>
        <v>0</v>
      </c>
      <c r="AZ191" s="330">
        <v>0</v>
      </c>
      <c r="BA191" s="330">
        <f>AZ191*$E191</f>
        <v>0</v>
      </c>
      <c r="BB191" s="330">
        <v>0</v>
      </c>
      <c r="BC191" s="330">
        <f>BB191*$E191</f>
        <v>0</v>
      </c>
      <c r="BD191" s="330">
        <v>0</v>
      </c>
      <c r="BE191" s="330">
        <f>BD191*$E191</f>
        <v>0</v>
      </c>
    </row>
    <row r="192" spans="2:57" s="319" customFormat="1" ht="14.25" customHeight="1" outlineLevel="3">
      <c r="B192" s="330" t="s">
        <v>660</v>
      </c>
      <c r="C192" s="394" t="s">
        <v>686</v>
      </c>
      <c r="D192" s="328" t="s">
        <v>555</v>
      </c>
      <c r="E192" s="329">
        <f>'Average Rates'!E69</f>
        <v>1.7310679903433779</v>
      </c>
      <c r="F192" s="330">
        <v>0</v>
      </c>
      <c r="G192" s="330">
        <f>F192*$E192</f>
        <v>0</v>
      </c>
      <c r="H192" s="330">
        <v>0</v>
      </c>
      <c r="I192" s="330">
        <f>H192*$E192</f>
        <v>0</v>
      </c>
      <c r="J192" s="330">
        <v>0</v>
      </c>
      <c r="K192" s="330">
        <f>J192*$E192</f>
        <v>0</v>
      </c>
      <c r="L192" s="330">
        <v>0</v>
      </c>
      <c r="M192" s="330">
        <f>L192*$E192</f>
        <v>0</v>
      </c>
      <c r="N192" s="330">
        <v>0</v>
      </c>
      <c r="O192" s="330">
        <f>N192*$E192</f>
        <v>0</v>
      </c>
      <c r="P192" s="330">
        <v>0</v>
      </c>
      <c r="Q192" s="330">
        <f>P192*$E192</f>
        <v>0</v>
      </c>
      <c r="R192" s="330">
        <v>0</v>
      </c>
      <c r="S192" s="330">
        <f>R192*$E192</f>
        <v>0</v>
      </c>
      <c r="T192" s="330">
        <v>8</v>
      </c>
      <c r="U192" s="330">
        <f>T192*$E192</f>
        <v>13.848543922747023</v>
      </c>
      <c r="V192" s="330">
        <v>14</v>
      </c>
      <c r="W192" s="330">
        <f>V192*$E192</f>
        <v>24.23495186480729</v>
      </c>
      <c r="X192" s="330">
        <v>0</v>
      </c>
      <c r="Y192" s="330">
        <f>X192*$E192</f>
        <v>0</v>
      </c>
      <c r="Z192" s="330">
        <v>0</v>
      </c>
      <c r="AA192" s="330">
        <f>Z192*$E192</f>
        <v>0</v>
      </c>
      <c r="AB192" s="330">
        <v>0</v>
      </c>
      <c r="AC192" s="330">
        <f>AB192*$E192</f>
        <v>0</v>
      </c>
      <c r="AD192" s="330">
        <v>0</v>
      </c>
      <c r="AE192" s="330">
        <f>AD192*$E192</f>
        <v>0</v>
      </c>
      <c r="AF192" s="330">
        <v>0</v>
      </c>
      <c r="AG192" s="330">
        <f>AF192*$E192</f>
        <v>0</v>
      </c>
      <c r="AH192" s="330">
        <v>0</v>
      </c>
      <c r="AI192" s="330">
        <f>AH192*$E192</f>
        <v>0</v>
      </c>
      <c r="AJ192" s="330">
        <v>0</v>
      </c>
      <c r="AK192" s="330">
        <f>AJ192*$E192</f>
        <v>0</v>
      </c>
      <c r="AL192" s="330">
        <v>0</v>
      </c>
      <c r="AM192" s="330">
        <f>AL192*$E192</f>
        <v>0</v>
      </c>
      <c r="AN192" s="330">
        <v>0</v>
      </c>
      <c r="AO192" s="330">
        <f>AN192*$E192</f>
        <v>0</v>
      </c>
      <c r="AP192" s="330">
        <v>0</v>
      </c>
      <c r="AQ192" s="330">
        <f>AP192*$E192</f>
        <v>0</v>
      </c>
      <c r="AR192" s="330">
        <v>0</v>
      </c>
      <c r="AS192" s="330">
        <f>AR192*$E192</f>
        <v>0</v>
      </c>
      <c r="AT192" s="330">
        <v>0</v>
      </c>
      <c r="AU192" s="330">
        <f>AT192*$E192</f>
        <v>0</v>
      </c>
      <c r="AV192" s="330">
        <v>0</v>
      </c>
      <c r="AW192" s="330">
        <f>AV192*$E192</f>
        <v>0</v>
      </c>
      <c r="AX192" s="330">
        <v>0</v>
      </c>
      <c r="AY192" s="330">
        <f>AX192*$E192</f>
        <v>0</v>
      </c>
      <c r="AZ192" s="330">
        <v>0</v>
      </c>
      <c r="BA192" s="330">
        <f>AZ192*$E192</f>
        <v>0</v>
      </c>
      <c r="BB192" s="330">
        <v>0</v>
      </c>
      <c r="BC192" s="330">
        <f>BB192*$E192</f>
        <v>0</v>
      </c>
      <c r="BD192" s="330">
        <v>0</v>
      </c>
      <c r="BE192" s="330">
        <f>BD192*$E192</f>
        <v>0</v>
      </c>
    </row>
    <row r="193" spans="2:57" s="319" customFormat="1" ht="14.25" customHeight="1" outlineLevel="3">
      <c r="B193" s="330" t="s">
        <v>662</v>
      </c>
      <c r="C193" s="394" t="s">
        <v>687</v>
      </c>
      <c r="D193" s="328"/>
      <c r="E193" s="329">
        <f>'Average Rates'!E70</f>
        <v>1.1722192690514213</v>
      </c>
      <c r="F193" s="330"/>
      <c r="G193" s="330"/>
      <c r="H193" s="330"/>
      <c r="I193" s="330"/>
      <c r="J193" s="330"/>
      <c r="K193" s="330"/>
      <c r="L193" s="330"/>
      <c r="M193" s="330"/>
      <c r="N193" s="330"/>
      <c r="O193" s="330"/>
      <c r="P193" s="330"/>
      <c r="Q193" s="330"/>
      <c r="R193" s="330"/>
      <c r="S193" s="330"/>
      <c r="T193" s="330"/>
      <c r="U193" s="330"/>
      <c r="V193" s="330"/>
      <c r="W193" s="330"/>
      <c r="X193" s="330"/>
      <c r="Y193" s="330"/>
      <c r="Z193" s="330"/>
      <c r="AA193" s="330"/>
      <c r="AB193" s="330"/>
      <c r="AC193" s="330"/>
      <c r="AD193" s="330"/>
      <c r="AE193" s="330"/>
      <c r="AF193" s="330"/>
      <c r="AG193" s="330"/>
      <c r="AH193" s="330"/>
      <c r="AI193" s="330"/>
      <c r="AJ193" s="330"/>
      <c r="AK193" s="330"/>
      <c r="AL193" s="330"/>
      <c r="AM193" s="330"/>
      <c r="AN193" s="330"/>
      <c r="AO193" s="330"/>
      <c r="AP193" s="330">
        <v>0</v>
      </c>
      <c r="AQ193" s="330"/>
      <c r="AR193" s="330">
        <v>0</v>
      </c>
      <c r="AS193" s="330"/>
      <c r="AT193" s="330"/>
      <c r="AU193" s="330"/>
      <c r="AV193" s="330"/>
      <c r="AW193" s="330"/>
      <c r="AX193" s="330"/>
      <c r="AY193" s="330"/>
      <c r="AZ193" s="330"/>
      <c r="BA193" s="330"/>
      <c r="BB193" s="330"/>
      <c r="BC193" s="330"/>
      <c r="BD193" s="330"/>
      <c r="BE193" s="330"/>
    </row>
    <row r="194" spans="2:57" s="319" customFormat="1" ht="14.25" customHeight="1" outlineLevel="2">
      <c r="B194" s="366" t="s">
        <v>270</v>
      </c>
      <c r="C194" s="367" t="s">
        <v>317</v>
      </c>
      <c r="D194" s="328" t="s">
        <v>555</v>
      </c>
      <c r="E194" s="329">
        <f>'Average Rates'!E71</f>
        <v>0.7435581816831734</v>
      </c>
      <c r="F194" s="330">
        <v>24</v>
      </c>
      <c r="G194" s="330">
        <f>F194*$E194</f>
        <v>17.845396360396162</v>
      </c>
      <c r="H194" s="330">
        <v>24</v>
      </c>
      <c r="I194" s="330">
        <f>H194*$E194</f>
        <v>17.845396360396162</v>
      </c>
      <c r="J194" s="330">
        <v>24</v>
      </c>
      <c r="K194" s="330">
        <f>J194*$E194</f>
        <v>17.845396360396162</v>
      </c>
      <c r="L194" s="330">
        <v>18</v>
      </c>
      <c r="M194" s="330">
        <f>L194*$E194</f>
        <v>13.384047270297122</v>
      </c>
      <c r="N194" s="330">
        <v>18</v>
      </c>
      <c r="O194" s="330">
        <f>N194*$E194</f>
        <v>13.384047270297122</v>
      </c>
      <c r="P194" s="330">
        <v>18</v>
      </c>
      <c r="Q194" s="330">
        <f>P194*$E194</f>
        <v>13.384047270297122</v>
      </c>
      <c r="R194" s="330">
        <v>24</v>
      </c>
      <c r="S194" s="330">
        <f>R194*$E194</f>
        <v>17.845396360396162</v>
      </c>
      <c r="T194" s="330">
        <v>34</v>
      </c>
      <c r="U194" s="330">
        <f>T194*$E194</f>
        <v>25.280978177227897</v>
      </c>
      <c r="V194" s="330">
        <v>49</v>
      </c>
      <c r="W194" s="330">
        <f>V194*$E194</f>
        <v>36.4343509024755</v>
      </c>
      <c r="X194" s="330">
        <v>24</v>
      </c>
      <c r="Y194" s="330">
        <f>X194*$E194</f>
        <v>17.845396360396162</v>
      </c>
      <c r="Z194" s="330">
        <v>18</v>
      </c>
      <c r="AA194" s="330">
        <f>Z194*$E194</f>
        <v>13.384047270297122</v>
      </c>
      <c r="AB194" s="330">
        <v>18</v>
      </c>
      <c r="AC194" s="330">
        <f>AB194*$E194</f>
        <v>13.384047270297122</v>
      </c>
      <c r="AD194" s="330">
        <v>15</v>
      </c>
      <c r="AE194" s="330">
        <f>AD194*$E194</f>
        <v>11.153372725247602</v>
      </c>
      <c r="AF194" s="330">
        <v>24</v>
      </c>
      <c r="AG194" s="330">
        <f>AF194*$E194</f>
        <v>17.845396360396162</v>
      </c>
      <c r="AH194" s="330">
        <v>27</v>
      </c>
      <c r="AI194" s="330">
        <f>AH194*$E194</f>
        <v>20.076070905445683</v>
      </c>
      <c r="AJ194" s="330">
        <v>18</v>
      </c>
      <c r="AK194" s="330">
        <f>AJ194*$E194</f>
        <v>13.384047270297122</v>
      </c>
      <c r="AL194" s="330">
        <v>18</v>
      </c>
      <c r="AM194" s="330">
        <f>AL194*$E194</f>
        <v>13.384047270297122</v>
      </c>
      <c r="AN194" s="330">
        <v>21</v>
      </c>
      <c r="AO194" s="330">
        <f>AN194*$E194</f>
        <v>15.614721815346643</v>
      </c>
      <c r="AP194" s="330">
        <v>0</v>
      </c>
      <c r="AQ194" s="330">
        <f>AP194*$E194</f>
        <v>0</v>
      </c>
      <c r="AR194" s="330">
        <v>0</v>
      </c>
      <c r="AS194" s="330">
        <f>AR194*$E194</f>
        <v>0</v>
      </c>
      <c r="AT194" s="330">
        <v>0</v>
      </c>
      <c r="AU194" s="330">
        <f>AT194*$E194</f>
        <v>0</v>
      </c>
      <c r="AV194" s="330">
        <v>0</v>
      </c>
      <c r="AW194" s="330">
        <f>AV194*$E194</f>
        <v>0</v>
      </c>
      <c r="AX194" s="330">
        <v>3</v>
      </c>
      <c r="AY194" s="330">
        <f>AX194*$E194</f>
        <v>2.2306745450495202</v>
      </c>
      <c r="AZ194" s="330">
        <v>3</v>
      </c>
      <c r="BA194" s="330">
        <f>AZ194*$E194</f>
        <v>2.2306745450495202</v>
      </c>
      <c r="BB194" s="330">
        <v>0</v>
      </c>
      <c r="BC194" s="330">
        <f>BB194*$E194</f>
        <v>0</v>
      </c>
      <c r="BD194" s="330">
        <v>0</v>
      </c>
      <c r="BE194" s="330">
        <f>BD194*$E194</f>
        <v>0</v>
      </c>
    </row>
    <row r="195" spans="2:57" s="319" customFormat="1" ht="14.25" customHeight="1" outlineLevel="1">
      <c r="B195" s="339"/>
      <c r="C195" s="340" t="s">
        <v>688</v>
      </c>
      <c r="D195" s="341" t="s">
        <v>259</v>
      </c>
      <c r="E195" s="341"/>
      <c r="F195" s="341">
        <f>37*9</f>
        <v>333</v>
      </c>
      <c r="G195" s="341">
        <f>SUM(G178:G194)</f>
        <v>527.8293915073148</v>
      </c>
      <c r="H195" s="341"/>
      <c r="I195" s="341">
        <f>SUM(I178:I194)</f>
        <v>527.8293915073148</v>
      </c>
      <c r="J195" s="341"/>
      <c r="K195" s="341">
        <f>SUM(K178:K194)</f>
        <v>527.8293915073148</v>
      </c>
      <c r="L195" s="341"/>
      <c r="M195" s="341">
        <f>SUM(M178:M194)</f>
        <v>415.81371618067203</v>
      </c>
      <c r="N195" s="341"/>
      <c r="O195" s="341">
        <f>SUM(O178:O194)</f>
        <v>415.81371618067203</v>
      </c>
      <c r="P195" s="341"/>
      <c r="Q195" s="341">
        <f>SUM(Q178:Q194)</f>
        <v>415.81371618067203</v>
      </c>
      <c r="R195" s="341"/>
      <c r="S195" s="341">
        <f>SUM(S178:S194)</f>
        <v>527.8293915073148</v>
      </c>
      <c r="T195" s="341"/>
      <c r="U195" s="341">
        <f>SUM(U178:U194)</f>
        <v>716.5923018431389</v>
      </c>
      <c r="V195" s="341"/>
      <c r="W195" s="341">
        <f>SUM(W178:W194)</f>
        <v>885.5957364449416</v>
      </c>
      <c r="X195" s="341"/>
      <c r="Y195" s="341">
        <f>SUM(Y178:Y194)</f>
        <v>527.8293915073148</v>
      </c>
      <c r="Z195" s="341"/>
      <c r="AA195" s="341">
        <f>SUM(AA178:AA194)</f>
        <v>415.81371618067203</v>
      </c>
      <c r="AB195" s="341"/>
      <c r="AC195" s="341">
        <f>SUM(AC178:AC194)</f>
        <v>415.81371618067203</v>
      </c>
      <c r="AD195" s="341"/>
      <c r="AE195" s="341">
        <f>SUM(AE178:AE194)</f>
        <v>369.81344384822586</v>
      </c>
      <c r="AF195" s="341"/>
      <c r="AG195" s="341">
        <f>SUM(AG178:AG194)</f>
        <v>527.8293915073148</v>
      </c>
      <c r="AH195" s="341"/>
      <c r="AI195" s="341">
        <f>SUM(AI178:AI194)</f>
        <v>573.829663839761</v>
      </c>
      <c r="AJ195" s="341"/>
      <c r="AK195" s="341">
        <f>SUM(AK178:AK194)</f>
        <v>415.81371618067203</v>
      </c>
      <c r="AL195" s="341"/>
      <c r="AM195" s="341">
        <f>SUM(AM178:AM194)</f>
        <v>415.81371618067203</v>
      </c>
      <c r="AN195" s="341"/>
      <c r="AO195" s="341">
        <f>SUM(AO178:AO194)</f>
        <v>471.8215538439934</v>
      </c>
      <c r="AP195" s="341">
        <f>SUM(AP178:AP194)</f>
        <v>0</v>
      </c>
      <c r="AQ195" s="341">
        <f>SUM(AQ178:AQ194)</f>
        <v>0</v>
      </c>
      <c r="AR195" s="341">
        <f>SUM(AR178:AR194)</f>
        <v>0</v>
      </c>
      <c r="AS195" s="341">
        <f>SUM(AS178:AS194)</f>
        <v>0</v>
      </c>
      <c r="AT195" s="341"/>
      <c r="AU195" s="341">
        <f>SUM(AU178:AU194)</f>
        <v>0</v>
      </c>
      <c r="AV195" s="341"/>
      <c r="AW195" s="341">
        <f>SUM(AW178:AW194)</f>
        <v>0</v>
      </c>
      <c r="AX195" s="341"/>
      <c r="AY195" s="341">
        <f>SUM(AY178:AY194)</f>
        <v>56.00783766332139</v>
      </c>
      <c r="AZ195" s="341"/>
      <c r="BA195" s="341">
        <f>SUM(BA178:BA194)</f>
        <v>46.00027233244618</v>
      </c>
      <c r="BB195" s="341"/>
      <c r="BC195" s="341">
        <f>SUM(BC178:BC194)</f>
        <v>0</v>
      </c>
      <c r="BD195" s="341"/>
      <c r="BE195" s="341">
        <f>SUM(BE178:BE194)</f>
        <v>0</v>
      </c>
    </row>
    <row r="196" spans="2:57" s="319" customFormat="1" ht="14.25" customHeight="1" outlineLevel="1">
      <c r="B196" s="381"/>
      <c r="C196" s="396"/>
      <c r="D196" s="383"/>
      <c r="E196" s="384"/>
      <c r="F196" s="381"/>
      <c r="G196" s="381"/>
      <c r="H196" s="381"/>
      <c r="I196" s="381"/>
      <c r="J196" s="381"/>
      <c r="K196" s="381"/>
      <c r="L196" s="381"/>
      <c r="M196" s="381"/>
      <c r="N196" s="381"/>
      <c r="O196" s="381"/>
      <c r="P196" s="381"/>
      <c r="Q196" s="381"/>
      <c r="R196" s="381"/>
      <c r="S196" s="381"/>
      <c r="T196" s="381"/>
      <c r="U196" s="381"/>
      <c r="V196" s="381"/>
      <c r="W196" s="381"/>
      <c r="X196" s="381"/>
      <c r="Y196" s="381"/>
      <c r="Z196" s="381"/>
      <c r="AA196" s="381"/>
      <c r="AB196" s="381"/>
      <c r="AC196" s="381"/>
      <c r="AD196" s="381"/>
      <c r="AE196" s="381"/>
      <c r="AF196" s="381"/>
      <c r="AG196" s="381"/>
      <c r="AH196" s="381"/>
      <c r="AI196" s="381"/>
      <c r="AJ196" s="381"/>
      <c r="AK196" s="381"/>
      <c r="AL196" s="381"/>
      <c r="AM196" s="381"/>
      <c r="AN196" s="381"/>
      <c r="AO196" s="381"/>
      <c r="AP196" s="381"/>
      <c r="AQ196" s="381"/>
      <c r="AR196" s="381"/>
      <c r="AS196" s="381"/>
      <c r="AT196" s="381"/>
      <c r="AU196" s="381"/>
      <c r="AV196" s="381"/>
      <c r="AW196" s="381"/>
      <c r="AX196" s="381"/>
      <c r="AY196" s="381"/>
      <c r="AZ196" s="381"/>
      <c r="BA196" s="381"/>
      <c r="BB196" s="381"/>
      <c r="BC196" s="381"/>
      <c r="BD196" s="381"/>
      <c r="BE196" s="381"/>
    </row>
    <row r="197" spans="2:57" s="319" customFormat="1" ht="14.25" customHeight="1" outlineLevel="1">
      <c r="B197" s="323" t="s">
        <v>689</v>
      </c>
      <c r="C197" s="324" t="s">
        <v>690</v>
      </c>
      <c r="D197" s="325" t="s">
        <v>597</v>
      </c>
      <c r="E197" s="325"/>
      <c r="F197" s="325" t="s">
        <v>597</v>
      </c>
      <c r="G197" s="325"/>
      <c r="H197" s="325" t="s">
        <v>597</v>
      </c>
      <c r="I197" s="325"/>
      <c r="J197" s="325" t="s">
        <v>597</v>
      </c>
      <c r="K197" s="325"/>
      <c r="L197" s="325" t="s">
        <v>597</v>
      </c>
      <c r="M197" s="325"/>
      <c r="N197" s="325" t="s">
        <v>597</v>
      </c>
      <c r="O197" s="325"/>
      <c r="P197" s="325" t="s">
        <v>597</v>
      </c>
      <c r="Q197" s="325"/>
      <c r="R197" s="325" t="s">
        <v>597</v>
      </c>
      <c r="S197" s="325"/>
      <c r="T197" s="325" t="s">
        <v>597</v>
      </c>
      <c r="U197" s="325"/>
      <c r="V197" s="325" t="s">
        <v>597</v>
      </c>
      <c r="W197" s="325"/>
      <c r="X197" s="325"/>
      <c r="Y197" s="325"/>
      <c r="Z197" s="325" t="s">
        <v>597</v>
      </c>
      <c r="AA197" s="325"/>
      <c r="AB197" s="325" t="s">
        <v>597</v>
      </c>
      <c r="AC197" s="325"/>
      <c r="AD197" s="325" t="s">
        <v>597</v>
      </c>
      <c r="AE197" s="325"/>
      <c r="AF197" s="325" t="s">
        <v>597</v>
      </c>
      <c r="AG197" s="325"/>
      <c r="AH197" s="325" t="s">
        <v>597</v>
      </c>
      <c r="AI197" s="325"/>
      <c r="AJ197" s="325" t="s">
        <v>597</v>
      </c>
      <c r="AK197" s="325"/>
      <c r="AL197" s="325" t="s">
        <v>597</v>
      </c>
      <c r="AM197" s="325"/>
      <c r="AN197" s="325" t="s">
        <v>597</v>
      </c>
      <c r="AO197" s="325"/>
      <c r="AP197" s="325"/>
      <c r="AQ197" s="325"/>
      <c r="AR197" s="325"/>
      <c r="AS197" s="325"/>
      <c r="AT197" s="325"/>
      <c r="AU197" s="325"/>
      <c r="AV197" s="325"/>
      <c r="AW197" s="325"/>
      <c r="AX197" s="325"/>
      <c r="AY197" s="325"/>
      <c r="AZ197" s="325"/>
      <c r="BA197" s="325"/>
      <c r="BB197" s="325"/>
      <c r="BC197" s="325"/>
      <c r="BD197" s="325"/>
      <c r="BE197" s="325"/>
    </row>
    <row r="198" spans="2:57" s="319" customFormat="1" ht="14.25" customHeight="1" outlineLevel="2">
      <c r="B198" s="366" t="s">
        <v>257</v>
      </c>
      <c r="C198" s="367" t="s">
        <v>446</v>
      </c>
      <c r="D198" s="328" t="s">
        <v>555</v>
      </c>
      <c r="E198" s="329">
        <f>'Average Rates'!E73</f>
        <v>8.022914625176472</v>
      </c>
      <c r="F198" s="330">
        <v>6</v>
      </c>
      <c r="G198" s="330">
        <f>F198*$E198</f>
        <v>48.137487751058835</v>
      </c>
      <c r="H198" s="330">
        <v>6</v>
      </c>
      <c r="I198" s="330">
        <f>H198*$E198</f>
        <v>48.137487751058835</v>
      </c>
      <c r="J198" s="330">
        <v>6</v>
      </c>
      <c r="K198" s="330">
        <f>J198*$E198</f>
        <v>48.137487751058835</v>
      </c>
      <c r="L198" s="330">
        <v>4</v>
      </c>
      <c r="M198" s="330">
        <f>L198*$E198</f>
        <v>32.09165850070589</v>
      </c>
      <c r="N198" s="330">
        <v>4</v>
      </c>
      <c r="O198" s="330">
        <f>N198*$E198</f>
        <v>32.09165850070589</v>
      </c>
      <c r="P198" s="330">
        <v>4</v>
      </c>
      <c r="Q198" s="330">
        <f>P198*$E198</f>
        <v>32.09165850070589</v>
      </c>
      <c r="R198" s="330">
        <v>6</v>
      </c>
      <c r="S198" s="330">
        <f>R198*$E198</f>
        <v>48.137487751058835</v>
      </c>
      <c r="T198" s="330">
        <v>10</v>
      </c>
      <c r="U198" s="330">
        <f>T198*$E198</f>
        <v>80.22914625176472</v>
      </c>
      <c r="V198" s="330">
        <v>10</v>
      </c>
      <c r="W198" s="330">
        <f>V198*$E198</f>
        <v>80.22914625176472</v>
      </c>
      <c r="X198" s="330">
        <v>6</v>
      </c>
      <c r="Y198" s="330">
        <f>X198*$E198</f>
        <v>48.137487751058835</v>
      </c>
      <c r="Z198" s="330">
        <v>4</v>
      </c>
      <c r="AA198" s="330">
        <f>Z198*$E198</f>
        <v>32.09165850070589</v>
      </c>
      <c r="AB198" s="330">
        <v>4</v>
      </c>
      <c r="AC198" s="330">
        <f>AB198*$E198</f>
        <v>32.09165850070589</v>
      </c>
      <c r="AD198" s="330">
        <v>4</v>
      </c>
      <c r="AE198" s="330">
        <f>AD198*$E198</f>
        <v>32.09165850070589</v>
      </c>
      <c r="AF198" s="330">
        <v>6</v>
      </c>
      <c r="AG198" s="330">
        <f>AF198*$E198</f>
        <v>48.137487751058835</v>
      </c>
      <c r="AH198" s="330">
        <v>6</v>
      </c>
      <c r="AI198" s="330">
        <f>AH198*$E198</f>
        <v>48.137487751058835</v>
      </c>
      <c r="AJ198" s="330">
        <v>4</v>
      </c>
      <c r="AK198" s="330">
        <f>AJ198*$E198</f>
        <v>32.09165850070589</v>
      </c>
      <c r="AL198" s="330">
        <v>4</v>
      </c>
      <c r="AM198" s="330">
        <f>AL198*$E198</f>
        <v>32.09165850070589</v>
      </c>
      <c r="AN198" s="330">
        <v>5</v>
      </c>
      <c r="AO198" s="330">
        <f>AN198*$E198</f>
        <v>40.11457312588236</v>
      </c>
      <c r="AP198" s="330">
        <v>0</v>
      </c>
      <c r="AQ198" s="330">
        <f>AP198*$E198</f>
        <v>0</v>
      </c>
      <c r="AR198" s="330">
        <v>0</v>
      </c>
      <c r="AS198" s="330">
        <f>AR198*$E198</f>
        <v>0</v>
      </c>
      <c r="AT198" s="330">
        <v>0</v>
      </c>
      <c r="AU198" s="330">
        <f>AT198*$E198</f>
        <v>0</v>
      </c>
      <c r="AV198" s="330">
        <v>0</v>
      </c>
      <c r="AW198" s="330">
        <f>AV198*$E198</f>
        <v>0</v>
      </c>
      <c r="AX198" s="330">
        <v>1</v>
      </c>
      <c r="AY198" s="330">
        <f>AX198*$E198</f>
        <v>8.022914625176472</v>
      </c>
      <c r="AZ198" s="330">
        <v>0</v>
      </c>
      <c r="BA198" s="330">
        <f>AZ198*$E198</f>
        <v>0</v>
      </c>
      <c r="BB198" s="330">
        <v>0</v>
      </c>
      <c r="BC198" s="330">
        <f>BB198*$E198</f>
        <v>0</v>
      </c>
      <c r="BD198" s="330">
        <v>0</v>
      </c>
      <c r="BE198" s="330">
        <f>BD198*$E198</f>
        <v>0</v>
      </c>
    </row>
    <row r="199" spans="2:57" s="319" customFormat="1" ht="14.25" customHeight="1" outlineLevel="2">
      <c r="B199" s="366" t="s">
        <v>260</v>
      </c>
      <c r="C199" s="367" t="s">
        <v>612</v>
      </c>
      <c r="D199" s="328" t="s">
        <v>555</v>
      </c>
      <c r="E199" s="329">
        <f>'Average Rates'!E74</f>
        <v>6.452293664722223</v>
      </c>
      <c r="F199" s="330">
        <v>4</v>
      </c>
      <c r="G199" s="330">
        <f>F199*$E199</f>
        <v>25.809174658888892</v>
      </c>
      <c r="H199" s="330">
        <v>4</v>
      </c>
      <c r="I199" s="330">
        <f>H199*$E199</f>
        <v>25.809174658888892</v>
      </c>
      <c r="J199" s="330">
        <v>4</v>
      </c>
      <c r="K199" s="330">
        <f>J199*$E199</f>
        <v>25.809174658888892</v>
      </c>
      <c r="L199" s="330">
        <v>4</v>
      </c>
      <c r="M199" s="330">
        <f>L199*$E199</f>
        <v>25.809174658888892</v>
      </c>
      <c r="N199" s="330">
        <v>4</v>
      </c>
      <c r="O199" s="330">
        <f>N199*$E199</f>
        <v>25.809174658888892</v>
      </c>
      <c r="P199" s="330">
        <v>4</v>
      </c>
      <c r="Q199" s="330">
        <f>P199*$E199</f>
        <v>25.809174658888892</v>
      </c>
      <c r="R199" s="330">
        <v>4</v>
      </c>
      <c r="S199" s="330">
        <f>R199*$E199</f>
        <v>25.809174658888892</v>
      </c>
      <c r="T199" s="330">
        <v>3</v>
      </c>
      <c r="U199" s="330">
        <f>T199*$E199</f>
        <v>19.35688099416667</v>
      </c>
      <c r="V199" s="330">
        <v>4</v>
      </c>
      <c r="W199" s="330">
        <f>V199*$E199</f>
        <v>25.809174658888892</v>
      </c>
      <c r="X199" s="330">
        <v>4</v>
      </c>
      <c r="Y199" s="330">
        <f>X199*$E199</f>
        <v>25.809174658888892</v>
      </c>
      <c r="Z199" s="330">
        <v>4</v>
      </c>
      <c r="AA199" s="330">
        <f>Z199*$E199</f>
        <v>25.809174658888892</v>
      </c>
      <c r="AB199" s="330">
        <v>4</v>
      </c>
      <c r="AC199" s="330">
        <f>AB199*$E199</f>
        <v>25.809174658888892</v>
      </c>
      <c r="AD199" s="330">
        <v>3</v>
      </c>
      <c r="AE199" s="330">
        <f>AD199*$E199</f>
        <v>19.35688099416667</v>
      </c>
      <c r="AF199" s="330">
        <v>4</v>
      </c>
      <c r="AG199" s="330">
        <f>AF199*$E199</f>
        <v>25.809174658888892</v>
      </c>
      <c r="AH199" s="330">
        <v>5</v>
      </c>
      <c r="AI199" s="330">
        <f>AH199*$E199</f>
        <v>32.26146832361111</v>
      </c>
      <c r="AJ199" s="330">
        <v>4</v>
      </c>
      <c r="AK199" s="330">
        <f>AJ199*$E199</f>
        <v>25.809174658888892</v>
      </c>
      <c r="AL199" s="330">
        <v>4</v>
      </c>
      <c r="AM199" s="330">
        <f>AL199*$E199</f>
        <v>25.809174658888892</v>
      </c>
      <c r="AN199" s="330">
        <v>4</v>
      </c>
      <c r="AO199" s="330">
        <f>AN199*$E199</f>
        <v>25.809174658888892</v>
      </c>
      <c r="AP199" s="330">
        <v>0</v>
      </c>
      <c r="AQ199" s="330">
        <f>AP199*$E199</f>
        <v>0</v>
      </c>
      <c r="AR199" s="330">
        <v>0</v>
      </c>
      <c r="AS199" s="330">
        <f>AR199*$E199</f>
        <v>0</v>
      </c>
      <c r="AT199" s="330">
        <v>0</v>
      </c>
      <c r="AU199" s="330">
        <f>AT199*$E199</f>
        <v>0</v>
      </c>
      <c r="AV199" s="330">
        <v>0</v>
      </c>
      <c r="AW199" s="330">
        <f>AV199*$E199</f>
        <v>0</v>
      </c>
      <c r="AX199" s="330">
        <v>0</v>
      </c>
      <c r="AY199" s="330">
        <f>AX199*$E199</f>
        <v>0</v>
      </c>
      <c r="AZ199" s="330">
        <v>1</v>
      </c>
      <c r="BA199" s="330">
        <f>AZ199*$E199</f>
        <v>6.452293664722223</v>
      </c>
      <c r="BB199" s="330">
        <v>0</v>
      </c>
      <c r="BC199" s="330">
        <f>BB199*$E199</f>
        <v>0</v>
      </c>
      <c r="BD199" s="330">
        <v>0</v>
      </c>
      <c r="BE199" s="330">
        <f>BD199*$E199</f>
        <v>0</v>
      </c>
    </row>
    <row r="200" spans="2:57" s="319" customFormat="1" ht="14.25" customHeight="1" outlineLevel="2">
      <c r="B200" s="366" t="s">
        <v>262</v>
      </c>
      <c r="C200" s="367" t="s">
        <v>296</v>
      </c>
      <c r="D200" s="328" t="s">
        <v>555</v>
      </c>
      <c r="E200" s="329">
        <f>'Average Rates'!E75</f>
        <v>18.182483541099998</v>
      </c>
      <c r="F200" s="330">
        <v>6</v>
      </c>
      <c r="G200" s="330">
        <f>F200*$E200</f>
        <v>109.09490124659999</v>
      </c>
      <c r="H200" s="330">
        <v>6</v>
      </c>
      <c r="I200" s="330">
        <f>H200*$E200</f>
        <v>109.09490124659999</v>
      </c>
      <c r="J200" s="330">
        <v>6</v>
      </c>
      <c r="K200" s="330">
        <f>J200*$E200</f>
        <v>109.09490124659999</v>
      </c>
      <c r="L200" s="330">
        <v>4</v>
      </c>
      <c r="M200" s="330">
        <f>L200*$E200</f>
        <v>72.72993416439999</v>
      </c>
      <c r="N200" s="330">
        <v>4</v>
      </c>
      <c r="O200" s="330">
        <f>N200*$E200</f>
        <v>72.72993416439999</v>
      </c>
      <c r="P200" s="330">
        <v>4</v>
      </c>
      <c r="Q200" s="330">
        <f>P200*$E200</f>
        <v>72.72993416439999</v>
      </c>
      <c r="R200" s="330">
        <v>6</v>
      </c>
      <c r="S200" s="330">
        <f>R200*$E200</f>
        <v>109.09490124659999</v>
      </c>
      <c r="T200" s="330">
        <v>10</v>
      </c>
      <c r="U200" s="330">
        <f>T200*$E200</f>
        <v>181.82483541099998</v>
      </c>
      <c r="V200" s="330">
        <v>10</v>
      </c>
      <c r="W200" s="330">
        <f>V200*$E200</f>
        <v>181.82483541099998</v>
      </c>
      <c r="X200" s="330">
        <v>6</v>
      </c>
      <c r="Y200" s="330">
        <f>X200*$E200</f>
        <v>109.09490124659999</v>
      </c>
      <c r="Z200" s="330">
        <v>4</v>
      </c>
      <c r="AA200" s="330">
        <f>Z200*$E200</f>
        <v>72.72993416439999</v>
      </c>
      <c r="AB200" s="330">
        <v>4</v>
      </c>
      <c r="AC200" s="330">
        <f>AB200*$E200</f>
        <v>72.72993416439999</v>
      </c>
      <c r="AD200" s="330">
        <v>4</v>
      </c>
      <c r="AE200" s="330">
        <f>AD200*$E200</f>
        <v>72.72993416439999</v>
      </c>
      <c r="AF200" s="330">
        <v>6</v>
      </c>
      <c r="AG200" s="330">
        <f>AF200*$E200</f>
        <v>109.09490124659999</v>
      </c>
      <c r="AH200" s="330">
        <v>6</v>
      </c>
      <c r="AI200" s="330">
        <f>AH200*$E200</f>
        <v>109.09490124659999</v>
      </c>
      <c r="AJ200" s="330">
        <v>4</v>
      </c>
      <c r="AK200" s="330">
        <f>AJ200*$E200</f>
        <v>72.72993416439999</v>
      </c>
      <c r="AL200" s="330">
        <v>4</v>
      </c>
      <c r="AM200" s="330">
        <f>AL200*$E200</f>
        <v>72.72993416439999</v>
      </c>
      <c r="AN200" s="330">
        <v>5</v>
      </c>
      <c r="AO200" s="330">
        <f>AN200*$E200</f>
        <v>90.91241770549999</v>
      </c>
      <c r="AP200" s="330">
        <v>0</v>
      </c>
      <c r="AQ200" s="330">
        <f>AP200*$E200</f>
        <v>0</v>
      </c>
      <c r="AR200" s="330">
        <v>0</v>
      </c>
      <c r="AS200" s="330">
        <f>AR200*$E200</f>
        <v>0</v>
      </c>
      <c r="AT200" s="330">
        <v>0</v>
      </c>
      <c r="AU200" s="330">
        <f>AT200*$E200</f>
        <v>0</v>
      </c>
      <c r="AV200" s="330">
        <v>0</v>
      </c>
      <c r="AW200" s="330">
        <f>AV200*$E200</f>
        <v>0</v>
      </c>
      <c r="AX200" s="330">
        <v>1</v>
      </c>
      <c r="AY200" s="330">
        <f>AX200*$E200</f>
        <v>18.182483541099998</v>
      </c>
      <c r="AZ200" s="330">
        <v>0</v>
      </c>
      <c r="BA200" s="330">
        <f>AZ200*$E200</f>
        <v>0</v>
      </c>
      <c r="BB200" s="330">
        <v>0</v>
      </c>
      <c r="BC200" s="330">
        <f>BB200*$E200</f>
        <v>0</v>
      </c>
      <c r="BD200" s="330">
        <v>0</v>
      </c>
      <c r="BE200" s="330">
        <f>BD200*$E200</f>
        <v>0</v>
      </c>
    </row>
    <row r="201" spans="2:57" s="319" customFormat="1" ht="14.25" customHeight="1" outlineLevel="2">
      <c r="B201" s="366" t="s">
        <v>264</v>
      </c>
      <c r="C201" s="367" t="s">
        <v>447</v>
      </c>
      <c r="D201" s="328" t="s">
        <v>555</v>
      </c>
      <c r="E201" s="329">
        <f>'Average Rates'!E76</f>
        <v>63.45839147466667</v>
      </c>
      <c r="F201" s="330">
        <v>1</v>
      </c>
      <c r="G201" s="330">
        <f>F201*$E201</f>
        <v>63.45839147466667</v>
      </c>
      <c r="H201" s="330">
        <v>1</v>
      </c>
      <c r="I201" s="330">
        <f>H201*$E201</f>
        <v>63.45839147466667</v>
      </c>
      <c r="J201" s="330">
        <v>1</v>
      </c>
      <c r="K201" s="330">
        <f>J201*$E201</f>
        <v>63.45839147466667</v>
      </c>
      <c r="L201" s="330">
        <v>1</v>
      </c>
      <c r="M201" s="330">
        <f>L201*$E201</f>
        <v>63.45839147466667</v>
      </c>
      <c r="N201" s="330">
        <v>1</v>
      </c>
      <c r="O201" s="330">
        <f>N201*$E201</f>
        <v>63.45839147466667</v>
      </c>
      <c r="P201" s="330">
        <v>1</v>
      </c>
      <c r="Q201" s="330">
        <f>P201*$E201</f>
        <v>63.45839147466667</v>
      </c>
      <c r="R201" s="330">
        <v>1</v>
      </c>
      <c r="S201" s="330">
        <f>R201*$E201</f>
        <v>63.45839147466667</v>
      </c>
      <c r="T201" s="330">
        <v>1</v>
      </c>
      <c r="U201" s="330">
        <f>T201*$E201</f>
        <v>63.45839147466667</v>
      </c>
      <c r="V201" s="330">
        <v>1</v>
      </c>
      <c r="W201" s="330">
        <f>V201*$E201</f>
        <v>63.45839147466667</v>
      </c>
      <c r="X201" s="330">
        <v>1</v>
      </c>
      <c r="Y201" s="330">
        <f>X201*$E201</f>
        <v>63.45839147466667</v>
      </c>
      <c r="Z201" s="330">
        <v>1</v>
      </c>
      <c r="AA201" s="330">
        <f>Z201*$E201</f>
        <v>63.45839147466667</v>
      </c>
      <c r="AB201" s="330">
        <v>1</v>
      </c>
      <c r="AC201" s="330">
        <f>AB201*$E201</f>
        <v>63.45839147466667</v>
      </c>
      <c r="AD201" s="330">
        <v>1</v>
      </c>
      <c r="AE201" s="330">
        <f>AD201*$E201</f>
        <v>63.45839147466667</v>
      </c>
      <c r="AF201" s="330">
        <v>1</v>
      </c>
      <c r="AG201" s="330">
        <f>AF201*$E201</f>
        <v>63.45839147466667</v>
      </c>
      <c r="AH201" s="330">
        <v>1</v>
      </c>
      <c r="AI201" s="330">
        <f>AH201*$E201</f>
        <v>63.45839147466667</v>
      </c>
      <c r="AJ201" s="330">
        <v>1</v>
      </c>
      <c r="AK201" s="330">
        <f>AJ201*$E201</f>
        <v>63.45839147466667</v>
      </c>
      <c r="AL201" s="330">
        <v>1</v>
      </c>
      <c r="AM201" s="330">
        <f>AL201*$E201</f>
        <v>63.45839147466667</v>
      </c>
      <c r="AN201" s="330">
        <v>1</v>
      </c>
      <c r="AO201" s="330">
        <f>AN201*$E201</f>
        <v>63.45839147466667</v>
      </c>
      <c r="AP201" s="330">
        <v>0</v>
      </c>
      <c r="AQ201" s="330">
        <f>AP201*$E201</f>
        <v>0</v>
      </c>
      <c r="AR201" s="330">
        <v>0</v>
      </c>
      <c r="AS201" s="330">
        <f>AR201*$E201</f>
        <v>0</v>
      </c>
      <c r="AT201" s="330">
        <v>0</v>
      </c>
      <c r="AU201" s="330">
        <f>AT201*$E201</f>
        <v>0</v>
      </c>
      <c r="AV201" s="330">
        <v>0</v>
      </c>
      <c r="AW201" s="330">
        <f>AV201*$E201</f>
        <v>0</v>
      </c>
      <c r="AX201" s="330">
        <v>0</v>
      </c>
      <c r="AY201" s="330">
        <f>AX201*$E201</f>
        <v>0</v>
      </c>
      <c r="AZ201" s="330">
        <v>0</v>
      </c>
      <c r="BA201" s="330">
        <f>AZ201*$E201</f>
        <v>0</v>
      </c>
      <c r="BB201" s="330">
        <v>0</v>
      </c>
      <c r="BC201" s="330">
        <f>BB201*$E201</f>
        <v>0</v>
      </c>
      <c r="BD201" s="330">
        <v>0</v>
      </c>
      <c r="BE201" s="330">
        <f>BD201*$E201</f>
        <v>0</v>
      </c>
    </row>
    <row r="202" spans="2:57" s="319" customFormat="1" ht="14.25" customHeight="1" outlineLevel="1">
      <c r="B202" s="339"/>
      <c r="C202" s="340" t="s">
        <v>691</v>
      </c>
      <c r="D202" s="341" t="s">
        <v>259</v>
      </c>
      <c r="E202" s="341"/>
      <c r="F202" s="341"/>
      <c r="G202" s="341">
        <f>SUM(G198:G201)</f>
        <v>246.4999551312144</v>
      </c>
      <c r="H202" s="341"/>
      <c r="I202" s="341">
        <f>SUM(I198:I201)</f>
        <v>246.4999551312144</v>
      </c>
      <c r="J202" s="341"/>
      <c r="K202" s="341">
        <f>SUM(K198:K201)</f>
        <v>246.4999551312144</v>
      </c>
      <c r="L202" s="341"/>
      <c r="M202" s="341">
        <f>SUM(M198:M201)</f>
        <v>194.08915879866146</v>
      </c>
      <c r="N202" s="341"/>
      <c r="O202" s="341">
        <f>SUM(O198:O201)</f>
        <v>194.08915879866146</v>
      </c>
      <c r="P202" s="341"/>
      <c r="Q202" s="341">
        <f>SUM(Q198:Q201)</f>
        <v>194.08915879866146</v>
      </c>
      <c r="R202" s="341"/>
      <c r="S202" s="341">
        <f>SUM(S198:S201)</f>
        <v>246.4999551312144</v>
      </c>
      <c r="T202" s="341"/>
      <c r="U202" s="341">
        <f>SUM(U198:U201)</f>
        <v>344.86925413159804</v>
      </c>
      <c r="V202" s="341"/>
      <c r="W202" s="341">
        <f>SUM(W198:W201)</f>
        <v>351.32154779632026</v>
      </c>
      <c r="X202" s="341"/>
      <c r="Y202" s="341">
        <f>SUM(Y198:Y201)</f>
        <v>246.4999551312144</v>
      </c>
      <c r="Z202" s="341"/>
      <c r="AA202" s="341">
        <f>SUM(AA198:AA201)</f>
        <v>194.08915879866146</v>
      </c>
      <c r="AB202" s="341"/>
      <c r="AC202" s="341">
        <f>SUM(AC198:AC201)</f>
        <v>194.08915879866146</v>
      </c>
      <c r="AD202" s="341"/>
      <c r="AE202" s="341">
        <f>SUM(AE198:AE201)</f>
        <v>187.63686513393924</v>
      </c>
      <c r="AF202" s="341"/>
      <c r="AG202" s="341">
        <f>SUM(AG198:AG201)</f>
        <v>246.4999551312144</v>
      </c>
      <c r="AH202" s="341"/>
      <c r="AI202" s="341">
        <f>SUM(AI198:AI201)</f>
        <v>252.9522487959366</v>
      </c>
      <c r="AJ202" s="341"/>
      <c r="AK202" s="341">
        <f>SUM(AK198:AK201)</f>
        <v>194.08915879866146</v>
      </c>
      <c r="AL202" s="341"/>
      <c r="AM202" s="341">
        <f>SUM(AM198:AM201)</f>
        <v>194.08915879866146</v>
      </c>
      <c r="AN202" s="341"/>
      <c r="AO202" s="341">
        <f>SUM(AO198:AO201)</f>
        <v>220.2945569649379</v>
      </c>
      <c r="AP202" s="341"/>
      <c r="AQ202" s="341"/>
      <c r="AR202" s="341"/>
      <c r="AS202" s="341"/>
      <c r="AT202" s="341"/>
      <c r="AU202" s="341">
        <f>SUM(AU198:AU201)</f>
        <v>0</v>
      </c>
      <c r="AV202" s="341"/>
      <c r="AW202" s="341">
        <f>SUM(AW198:AW201)</f>
        <v>0</v>
      </c>
      <c r="AX202" s="341"/>
      <c r="AY202" s="341">
        <f>SUM(AY198:AY201)</f>
        <v>26.20539816627647</v>
      </c>
      <c r="AZ202" s="341"/>
      <c r="BA202" s="341">
        <f>SUM(BA198:BA201)</f>
        <v>6.452293664722223</v>
      </c>
      <c r="BB202" s="341"/>
      <c r="BC202" s="341">
        <f>SUM(BC198:BC201)</f>
        <v>0</v>
      </c>
      <c r="BD202" s="341"/>
      <c r="BE202" s="341">
        <f>SUM(BE198:BE201)</f>
        <v>0</v>
      </c>
    </row>
    <row r="203" spans="2:57" s="319" customFormat="1" ht="14.25" customHeight="1" outlineLevel="1">
      <c r="B203" s="381"/>
      <c r="C203" s="396"/>
      <c r="D203" s="383"/>
      <c r="E203" s="384"/>
      <c r="F203" s="381"/>
      <c r="G203" s="381"/>
      <c r="H203" s="381"/>
      <c r="I203" s="381"/>
      <c r="J203" s="381"/>
      <c r="K203" s="381"/>
      <c r="L203" s="381"/>
      <c r="M203" s="381"/>
      <c r="N203" s="381"/>
      <c r="O203" s="381"/>
      <c r="P203" s="381"/>
      <c r="Q203" s="381"/>
      <c r="R203" s="381"/>
      <c r="S203" s="381"/>
      <c r="T203" s="381"/>
      <c r="U203" s="381"/>
      <c r="V203" s="381"/>
      <c r="W203" s="381"/>
      <c r="X203" s="381"/>
      <c r="Y203" s="381"/>
      <c r="Z203" s="381"/>
      <c r="AA203" s="381"/>
      <c r="AB203" s="381"/>
      <c r="AC203" s="381"/>
      <c r="AD203" s="381"/>
      <c r="AE203" s="381"/>
      <c r="AF203" s="381"/>
      <c r="AG203" s="381"/>
      <c r="AH203" s="381"/>
      <c r="AI203" s="381"/>
      <c r="AJ203" s="381"/>
      <c r="AK203" s="381"/>
      <c r="AL203" s="381"/>
      <c r="AM203" s="381"/>
      <c r="AN203" s="381"/>
      <c r="AO203" s="381"/>
      <c r="AP203" s="381"/>
      <c r="AQ203" s="381"/>
      <c r="AR203" s="381"/>
      <c r="AS203" s="381"/>
      <c r="AT203" s="381"/>
      <c r="AU203" s="381"/>
      <c r="AV203" s="381"/>
      <c r="AW203" s="381"/>
      <c r="AX203" s="381"/>
      <c r="AY203" s="381"/>
      <c r="AZ203" s="381"/>
      <c r="BA203" s="381"/>
      <c r="BB203" s="381"/>
      <c r="BC203" s="381"/>
      <c r="BD203" s="381"/>
      <c r="BE203" s="381"/>
    </row>
    <row r="204" spans="2:57" s="319" customFormat="1" ht="14.25" customHeight="1" outlineLevel="1">
      <c r="B204" s="323" t="s">
        <v>692</v>
      </c>
      <c r="C204" s="324" t="s">
        <v>693</v>
      </c>
      <c r="D204" s="325"/>
      <c r="E204" s="325"/>
      <c r="F204" s="325" t="s">
        <v>597</v>
      </c>
      <c r="G204" s="325"/>
      <c r="H204" s="325" t="s">
        <v>597</v>
      </c>
      <c r="I204" s="325"/>
      <c r="J204" s="325" t="s">
        <v>597</v>
      </c>
      <c r="K204" s="325"/>
      <c r="L204" s="325" t="s">
        <v>597</v>
      </c>
      <c r="M204" s="325"/>
      <c r="N204" s="325" t="s">
        <v>597</v>
      </c>
      <c r="O204" s="325"/>
      <c r="P204" s="325" t="s">
        <v>597</v>
      </c>
      <c r="Q204" s="325"/>
      <c r="R204" s="325" t="s">
        <v>597</v>
      </c>
      <c r="S204" s="325"/>
      <c r="T204" s="325" t="s">
        <v>597</v>
      </c>
      <c r="U204" s="325"/>
      <c r="V204" s="325" t="s">
        <v>597</v>
      </c>
      <c r="W204" s="325"/>
      <c r="X204" s="325"/>
      <c r="Y204" s="325"/>
      <c r="Z204" s="325" t="s">
        <v>597</v>
      </c>
      <c r="AA204" s="325"/>
      <c r="AB204" s="325" t="s">
        <v>597</v>
      </c>
      <c r="AC204" s="325"/>
      <c r="AD204" s="325" t="s">
        <v>597</v>
      </c>
      <c r="AE204" s="325"/>
      <c r="AF204" s="325" t="s">
        <v>597</v>
      </c>
      <c r="AG204" s="325"/>
      <c r="AH204" s="325" t="s">
        <v>597</v>
      </c>
      <c r="AI204" s="325"/>
      <c r="AJ204" s="325" t="s">
        <v>597</v>
      </c>
      <c r="AK204" s="325"/>
      <c r="AL204" s="325" t="s">
        <v>597</v>
      </c>
      <c r="AM204" s="325"/>
      <c r="AN204" s="325" t="s">
        <v>597</v>
      </c>
      <c r="AO204" s="325"/>
      <c r="AP204" s="325"/>
      <c r="AQ204" s="325"/>
      <c r="AR204" s="325"/>
      <c r="AS204" s="325"/>
      <c r="AT204" s="325"/>
      <c r="AU204" s="325"/>
      <c r="AV204" s="325"/>
      <c r="AW204" s="325"/>
      <c r="AX204" s="325"/>
      <c r="AY204" s="325"/>
      <c r="AZ204" s="325"/>
      <c r="BA204" s="325"/>
      <c r="BB204" s="325"/>
      <c r="BC204" s="325"/>
      <c r="BD204" s="325"/>
      <c r="BE204" s="325"/>
    </row>
    <row r="205" spans="2:57" s="319" customFormat="1" ht="14.25" customHeight="1" outlineLevel="2">
      <c r="B205" s="366" t="s">
        <v>257</v>
      </c>
      <c r="C205" s="367" t="s">
        <v>694</v>
      </c>
      <c r="D205" s="328" t="s">
        <v>621</v>
      </c>
      <c r="E205" s="329">
        <f>'Average Rates'!$E$137</f>
        <v>0.681437148826951</v>
      </c>
      <c r="F205" s="330">
        <v>67.5</v>
      </c>
      <c r="G205" s="330">
        <f>F205*$E$205</f>
        <v>45.99700754581919</v>
      </c>
      <c r="H205" s="330">
        <v>67.5</v>
      </c>
      <c r="I205" s="330">
        <f>H205*$E$205</f>
        <v>45.99700754581919</v>
      </c>
      <c r="J205" s="330">
        <v>67.5</v>
      </c>
      <c r="K205" s="330">
        <f aca="true" t="shared" si="198" ref="K205:K211">J205*$E$205</f>
        <v>45.99700754581919</v>
      </c>
      <c r="L205" s="330">
        <v>54</v>
      </c>
      <c r="M205" s="330">
        <f aca="true" t="shared" si="199" ref="M205:M211">L205*$E$205</f>
        <v>36.79760603665535</v>
      </c>
      <c r="N205" s="330">
        <v>54</v>
      </c>
      <c r="O205" s="330">
        <f aca="true" t="shared" si="200" ref="O205:O211">N205*$E$205</f>
        <v>36.79760603665535</v>
      </c>
      <c r="P205" s="330">
        <v>54</v>
      </c>
      <c r="Q205" s="330">
        <f aca="true" t="shared" si="201" ref="Q205:Q211">P205*$E$205</f>
        <v>36.79760603665535</v>
      </c>
      <c r="R205" s="330">
        <v>67.5</v>
      </c>
      <c r="S205" s="330">
        <f aca="true" t="shared" si="202" ref="S205:S211">R205*$E$205</f>
        <v>45.99700754581919</v>
      </c>
      <c r="T205" s="330">
        <v>121.5</v>
      </c>
      <c r="U205" s="330">
        <f aca="true" t="shared" si="203" ref="U205:U211">T205*$E$205</f>
        <v>82.79461358247454</v>
      </c>
      <c r="V205" s="330">
        <v>121.5</v>
      </c>
      <c r="W205" s="330">
        <f aca="true" t="shared" si="204" ref="W205:W211">V205*$E$205</f>
        <v>82.79461358247454</v>
      </c>
      <c r="X205" s="330">
        <v>67.5</v>
      </c>
      <c r="Y205" s="330">
        <f aca="true" t="shared" si="205" ref="Y205:Y211">X205*$E$205</f>
        <v>45.99700754581919</v>
      </c>
      <c r="Z205" s="330">
        <v>54</v>
      </c>
      <c r="AA205" s="330">
        <f aca="true" t="shared" si="206" ref="AA205:AA211">Z205*$E$205</f>
        <v>36.79760603665535</v>
      </c>
      <c r="AB205" s="330">
        <v>54</v>
      </c>
      <c r="AC205" s="330">
        <f aca="true" t="shared" si="207" ref="AC205:AC211">AB205*$E$205</f>
        <v>36.79760603665535</v>
      </c>
      <c r="AD205" s="330">
        <v>54</v>
      </c>
      <c r="AE205" s="330">
        <f aca="true" t="shared" si="208" ref="AE205:AE211">AD205*$E$205</f>
        <v>36.79760603665535</v>
      </c>
      <c r="AF205" s="330">
        <v>67.5</v>
      </c>
      <c r="AG205" s="330">
        <f aca="true" t="shared" si="209" ref="AG205:AG211">AF205*$E$205</f>
        <v>45.99700754581919</v>
      </c>
      <c r="AH205" s="330">
        <v>67.5</v>
      </c>
      <c r="AI205" s="330">
        <f aca="true" t="shared" si="210" ref="AI205:AI211">AH205*$E$205</f>
        <v>45.99700754581919</v>
      </c>
      <c r="AJ205" s="330">
        <v>54</v>
      </c>
      <c r="AK205" s="330">
        <f aca="true" t="shared" si="211" ref="AK205:AK211">AJ205*$E$205</f>
        <v>36.79760603665535</v>
      </c>
      <c r="AL205" s="330">
        <v>54</v>
      </c>
      <c r="AM205" s="330">
        <f aca="true" t="shared" si="212" ref="AM205:AM211">AL205*$E$205</f>
        <v>36.79760603665535</v>
      </c>
      <c r="AN205" s="330">
        <v>67.5</v>
      </c>
      <c r="AO205" s="330">
        <f aca="true" t="shared" si="213" ref="AO205:AQ211">AN205*$E$205</f>
        <v>45.99700754581919</v>
      </c>
      <c r="AP205" s="330">
        <v>0</v>
      </c>
      <c r="AQ205" s="330">
        <f t="shared" si="213"/>
        <v>0</v>
      </c>
      <c r="AR205" s="330">
        <v>0</v>
      </c>
      <c r="AS205" s="330">
        <f aca="true" t="shared" si="214" ref="AS205:AS211">AR205*$E$205</f>
        <v>0</v>
      </c>
      <c r="AT205" s="330">
        <v>0</v>
      </c>
      <c r="AU205" s="330">
        <f aca="true" t="shared" si="215" ref="AU205:AU211">AT205*$E$205</f>
        <v>0</v>
      </c>
      <c r="AV205" s="330">
        <v>0</v>
      </c>
      <c r="AW205" s="330">
        <f aca="true" t="shared" si="216" ref="AW205:AW211">AV205*$E$205</f>
        <v>0</v>
      </c>
      <c r="AX205" s="330">
        <v>0</v>
      </c>
      <c r="AY205" s="330">
        <f aca="true" t="shared" si="217" ref="AY205:AY211">AX205*$E$205</f>
        <v>0</v>
      </c>
      <c r="AZ205" s="330">
        <v>0</v>
      </c>
      <c r="BA205" s="330">
        <f aca="true" t="shared" si="218" ref="BA205:BA211">AZ205*$E$205</f>
        <v>0</v>
      </c>
      <c r="BB205" s="330">
        <v>0</v>
      </c>
      <c r="BC205" s="330">
        <f aca="true" t="shared" si="219" ref="BC205:BC211">BB205*$E$205</f>
        <v>0</v>
      </c>
      <c r="BD205" s="330">
        <v>0</v>
      </c>
      <c r="BE205" s="330">
        <f aca="true" t="shared" si="220" ref="BE205:BE211">BD205*$E$205</f>
        <v>0</v>
      </c>
    </row>
    <row r="206" spans="2:57" s="319" customFormat="1" ht="14.25" customHeight="1" outlineLevel="2">
      <c r="B206" s="366" t="s">
        <v>260</v>
      </c>
      <c r="C206" s="367" t="s">
        <v>695</v>
      </c>
      <c r="D206" s="328" t="s">
        <v>621</v>
      </c>
      <c r="E206" s="329">
        <f>'Average Rates'!$E$137</f>
        <v>0.681437148826951</v>
      </c>
      <c r="F206" s="330">
        <v>72</v>
      </c>
      <c r="G206" s="330">
        <f aca="true" t="shared" si="221" ref="G206:I211">F206*$E$205</f>
        <v>49.063474715540465</v>
      </c>
      <c r="H206" s="330">
        <v>72</v>
      </c>
      <c r="I206" s="330">
        <f t="shared" si="221"/>
        <v>49.063474715540465</v>
      </c>
      <c r="J206" s="330">
        <v>72</v>
      </c>
      <c r="K206" s="330">
        <f t="shared" si="198"/>
        <v>49.063474715540465</v>
      </c>
      <c r="L206" s="330">
        <v>60</v>
      </c>
      <c r="M206" s="330">
        <f t="shared" si="199"/>
        <v>40.886228929617054</v>
      </c>
      <c r="N206" s="330">
        <v>60</v>
      </c>
      <c r="O206" s="330">
        <f t="shared" si="200"/>
        <v>40.886228929617054</v>
      </c>
      <c r="P206" s="330">
        <v>60</v>
      </c>
      <c r="Q206" s="330">
        <f t="shared" si="201"/>
        <v>40.886228929617054</v>
      </c>
      <c r="R206" s="330">
        <v>72</v>
      </c>
      <c r="S206" s="330">
        <f t="shared" si="202"/>
        <v>49.063474715540465</v>
      </c>
      <c r="T206" s="330">
        <v>48</v>
      </c>
      <c r="U206" s="330">
        <f t="shared" si="203"/>
        <v>32.708983143693644</v>
      </c>
      <c r="V206" s="330">
        <v>48</v>
      </c>
      <c r="W206" s="330">
        <f t="shared" si="204"/>
        <v>32.708983143693644</v>
      </c>
      <c r="X206" s="330">
        <v>72</v>
      </c>
      <c r="Y206" s="330">
        <f t="shared" si="205"/>
        <v>49.063474715540465</v>
      </c>
      <c r="Z206" s="330">
        <v>60</v>
      </c>
      <c r="AA206" s="330">
        <f t="shared" si="206"/>
        <v>40.886228929617054</v>
      </c>
      <c r="AB206" s="330">
        <v>60</v>
      </c>
      <c r="AC206" s="330">
        <f t="shared" si="207"/>
        <v>40.886228929617054</v>
      </c>
      <c r="AD206" s="330">
        <v>60</v>
      </c>
      <c r="AE206" s="330">
        <f t="shared" si="208"/>
        <v>40.886228929617054</v>
      </c>
      <c r="AF206" s="330">
        <v>72</v>
      </c>
      <c r="AG206" s="330">
        <f t="shared" si="209"/>
        <v>49.063474715540465</v>
      </c>
      <c r="AH206" s="330">
        <v>68</v>
      </c>
      <c r="AI206" s="330">
        <f t="shared" si="210"/>
        <v>46.33772612023267</v>
      </c>
      <c r="AJ206" s="330">
        <v>60</v>
      </c>
      <c r="AK206" s="330">
        <f t="shared" si="211"/>
        <v>40.886228929617054</v>
      </c>
      <c r="AL206" s="330">
        <v>60</v>
      </c>
      <c r="AM206" s="330">
        <f t="shared" si="212"/>
        <v>40.886228929617054</v>
      </c>
      <c r="AN206" s="330">
        <v>72</v>
      </c>
      <c r="AO206" s="330">
        <f t="shared" si="213"/>
        <v>49.063474715540465</v>
      </c>
      <c r="AP206" s="330">
        <v>0</v>
      </c>
      <c r="AQ206" s="330">
        <f t="shared" si="213"/>
        <v>0</v>
      </c>
      <c r="AR206" s="330">
        <v>0</v>
      </c>
      <c r="AS206" s="330">
        <f t="shared" si="214"/>
        <v>0</v>
      </c>
      <c r="AT206" s="330">
        <v>0</v>
      </c>
      <c r="AU206" s="330">
        <f t="shared" si="215"/>
        <v>0</v>
      </c>
      <c r="AV206" s="330">
        <v>0</v>
      </c>
      <c r="AW206" s="330">
        <f t="shared" si="216"/>
        <v>0</v>
      </c>
      <c r="AX206" s="330">
        <v>8</v>
      </c>
      <c r="AY206" s="330">
        <f t="shared" si="217"/>
        <v>5.451497190615608</v>
      </c>
      <c r="AZ206" s="330">
        <v>6</v>
      </c>
      <c r="BA206" s="330">
        <f t="shared" si="218"/>
        <v>4.0886228929617054</v>
      </c>
      <c r="BB206" s="330">
        <v>0</v>
      </c>
      <c r="BC206" s="330">
        <f t="shared" si="219"/>
        <v>0</v>
      </c>
      <c r="BD206" s="330">
        <v>0</v>
      </c>
      <c r="BE206" s="330">
        <f t="shared" si="220"/>
        <v>0</v>
      </c>
    </row>
    <row r="207" spans="2:57" s="319" customFormat="1" ht="14.25" customHeight="1" outlineLevel="2">
      <c r="B207" s="366" t="s">
        <v>262</v>
      </c>
      <c r="C207" s="367" t="s">
        <v>696</v>
      </c>
      <c r="D207" s="328" t="s">
        <v>621</v>
      </c>
      <c r="E207" s="329">
        <f>'Average Rates'!$E$137</f>
        <v>0.681437148826951</v>
      </c>
      <c r="F207" s="330">
        <v>14</v>
      </c>
      <c r="G207" s="330">
        <f t="shared" si="221"/>
        <v>9.540120083577314</v>
      </c>
      <c r="H207" s="330">
        <v>14</v>
      </c>
      <c r="I207" s="330">
        <f t="shared" si="221"/>
        <v>9.540120083577314</v>
      </c>
      <c r="J207" s="330">
        <v>14</v>
      </c>
      <c r="K207" s="330">
        <f t="shared" si="198"/>
        <v>9.540120083577314</v>
      </c>
      <c r="L207" s="330">
        <v>10.5</v>
      </c>
      <c r="M207" s="330">
        <f t="shared" si="199"/>
        <v>7.1550900626829845</v>
      </c>
      <c r="N207" s="330">
        <v>10.5</v>
      </c>
      <c r="O207" s="330">
        <f t="shared" si="200"/>
        <v>7.1550900626829845</v>
      </c>
      <c r="P207" s="330">
        <v>10.5</v>
      </c>
      <c r="Q207" s="330">
        <f t="shared" si="201"/>
        <v>7.1550900626829845</v>
      </c>
      <c r="R207" s="330">
        <v>14</v>
      </c>
      <c r="S207" s="330">
        <f t="shared" si="202"/>
        <v>9.540120083577314</v>
      </c>
      <c r="T207" s="330">
        <v>56</v>
      </c>
      <c r="U207" s="330">
        <f t="shared" si="203"/>
        <v>38.160480334309256</v>
      </c>
      <c r="V207" s="330">
        <v>63</v>
      </c>
      <c r="W207" s="330">
        <f t="shared" si="204"/>
        <v>42.93054037609791</v>
      </c>
      <c r="X207" s="330">
        <v>14</v>
      </c>
      <c r="Y207" s="330">
        <f t="shared" si="205"/>
        <v>9.540120083577314</v>
      </c>
      <c r="Z207" s="330">
        <v>10.5</v>
      </c>
      <c r="AA207" s="330">
        <f t="shared" si="206"/>
        <v>7.1550900626829845</v>
      </c>
      <c r="AB207" s="330">
        <v>10.5</v>
      </c>
      <c r="AC207" s="330">
        <f t="shared" si="207"/>
        <v>7.1550900626829845</v>
      </c>
      <c r="AD207" s="330">
        <v>10.5</v>
      </c>
      <c r="AE207" s="330">
        <f t="shared" si="208"/>
        <v>7.1550900626829845</v>
      </c>
      <c r="AF207" s="330">
        <v>14</v>
      </c>
      <c r="AG207" s="330">
        <f t="shared" si="209"/>
        <v>9.540120083577314</v>
      </c>
      <c r="AH207" s="330">
        <v>14</v>
      </c>
      <c r="AI207" s="330">
        <f t="shared" si="210"/>
        <v>9.540120083577314</v>
      </c>
      <c r="AJ207" s="330">
        <v>10.5</v>
      </c>
      <c r="AK207" s="330">
        <f t="shared" si="211"/>
        <v>7.1550900626829845</v>
      </c>
      <c r="AL207" s="330">
        <v>10.5</v>
      </c>
      <c r="AM207" s="330">
        <f t="shared" si="212"/>
        <v>7.1550900626829845</v>
      </c>
      <c r="AN207" s="330">
        <v>10.5</v>
      </c>
      <c r="AO207" s="330">
        <f t="shared" si="213"/>
        <v>7.1550900626829845</v>
      </c>
      <c r="AP207" s="330">
        <v>0</v>
      </c>
      <c r="AQ207" s="330">
        <f t="shared" si="213"/>
        <v>0</v>
      </c>
      <c r="AR207" s="330">
        <v>0</v>
      </c>
      <c r="AS207" s="330">
        <f t="shared" si="214"/>
        <v>0</v>
      </c>
      <c r="AT207" s="330">
        <v>0</v>
      </c>
      <c r="AU207" s="330">
        <f t="shared" si="215"/>
        <v>0</v>
      </c>
      <c r="AV207" s="330">
        <v>0</v>
      </c>
      <c r="AW207" s="330">
        <f t="shared" si="216"/>
        <v>0</v>
      </c>
      <c r="AX207" s="330">
        <v>0</v>
      </c>
      <c r="AY207" s="330">
        <f t="shared" si="217"/>
        <v>0</v>
      </c>
      <c r="AZ207" s="330">
        <v>14</v>
      </c>
      <c r="BA207" s="330">
        <f t="shared" si="218"/>
        <v>9.540120083577314</v>
      </c>
      <c r="BB207" s="330">
        <v>0</v>
      </c>
      <c r="BC207" s="330">
        <f t="shared" si="219"/>
        <v>0</v>
      </c>
      <c r="BD207" s="330">
        <v>0</v>
      </c>
      <c r="BE207" s="330">
        <f t="shared" si="220"/>
        <v>0</v>
      </c>
    </row>
    <row r="208" spans="2:57" s="319" customFormat="1" ht="14.25" customHeight="1" outlineLevel="2">
      <c r="B208" s="366" t="s">
        <v>264</v>
      </c>
      <c r="C208" s="367" t="s">
        <v>697</v>
      </c>
      <c r="D208" s="328" t="s">
        <v>621</v>
      </c>
      <c r="E208" s="329">
        <f>'Average Rates'!$E$137</f>
        <v>0.681437148826951</v>
      </c>
      <c r="F208" s="330">
        <v>30</v>
      </c>
      <c r="G208" s="330">
        <f t="shared" si="221"/>
        <v>20.443114464808527</v>
      </c>
      <c r="H208" s="330">
        <v>30</v>
      </c>
      <c r="I208" s="330">
        <f t="shared" si="221"/>
        <v>20.443114464808527</v>
      </c>
      <c r="J208" s="330">
        <v>30</v>
      </c>
      <c r="K208" s="330">
        <f t="shared" si="198"/>
        <v>20.443114464808527</v>
      </c>
      <c r="L208" s="330">
        <v>24</v>
      </c>
      <c r="M208" s="330">
        <f t="shared" si="199"/>
        <v>16.354491571846822</v>
      </c>
      <c r="N208" s="330">
        <v>24</v>
      </c>
      <c r="O208" s="330">
        <f t="shared" si="200"/>
        <v>16.354491571846822</v>
      </c>
      <c r="P208" s="330">
        <v>24</v>
      </c>
      <c r="Q208" s="330">
        <f t="shared" si="201"/>
        <v>16.354491571846822</v>
      </c>
      <c r="R208" s="330">
        <v>30</v>
      </c>
      <c r="S208" s="330">
        <f t="shared" si="202"/>
        <v>20.443114464808527</v>
      </c>
      <c r="T208" s="330">
        <v>48</v>
      </c>
      <c r="U208" s="330">
        <f t="shared" si="203"/>
        <v>32.708983143693644</v>
      </c>
      <c r="V208" s="330">
        <v>48</v>
      </c>
      <c r="W208" s="330">
        <f t="shared" si="204"/>
        <v>32.708983143693644</v>
      </c>
      <c r="X208" s="330">
        <v>30</v>
      </c>
      <c r="Y208" s="330">
        <f t="shared" si="205"/>
        <v>20.443114464808527</v>
      </c>
      <c r="Z208" s="330">
        <v>24</v>
      </c>
      <c r="AA208" s="330">
        <f t="shared" si="206"/>
        <v>16.354491571846822</v>
      </c>
      <c r="AB208" s="330">
        <v>24</v>
      </c>
      <c r="AC208" s="330">
        <f t="shared" si="207"/>
        <v>16.354491571846822</v>
      </c>
      <c r="AD208" s="330">
        <v>24</v>
      </c>
      <c r="AE208" s="330">
        <f t="shared" si="208"/>
        <v>16.354491571846822</v>
      </c>
      <c r="AF208" s="330">
        <v>30</v>
      </c>
      <c r="AG208" s="330">
        <f t="shared" si="209"/>
        <v>20.443114464808527</v>
      </c>
      <c r="AH208" s="330">
        <v>30</v>
      </c>
      <c r="AI208" s="330">
        <f t="shared" si="210"/>
        <v>20.443114464808527</v>
      </c>
      <c r="AJ208" s="330">
        <v>24</v>
      </c>
      <c r="AK208" s="330">
        <f t="shared" si="211"/>
        <v>16.354491571846822</v>
      </c>
      <c r="AL208" s="330">
        <v>24</v>
      </c>
      <c r="AM208" s="330">
        <f t="shared" si="212"/>
        <v>16.354491571846822</v>
      </c>
      <c r="AN208" s="330">
        <v>30</v>
      </c>
      <c r="AO208" s="330">
        <f t="shared" si="213"/>
        <v>20.443114464808527</v>
      </c>
      <c r="AP208" s="330">
        <v>0</v>
      </c>
      <c r="AQ208" s="330">
        <f t="shared" si="213"/>
        <v>0</v>
      </c>
      <c r="AR208" s="330">
        <v>0</v>
      </c>
      <c r="AS208" s="330">
        <f t="shared" si="214"/>
        <v>0</v>
      </c>
      <c r="AT208" s="330">
        <v>0</v>
      </c>
      <c r="AU208" s="330">
        <f t="shared" si="215"/>
        <v>0</v>
      </c>
      <c r="AV208" s="330">
        <v>0</v>
      </c>
      <c r="AW208" s="330">
        <f t="shared" si="216"/>
        <v>0</v>
      </c>
      <c r="AX208" s="330">
        <v>0</v>
      </c>
      <c r="AY208" s="330">
        <f t="shared" si="217"/>
        <v>0</v>
      </c>
      <c r="AZ208" s="330">
        <v>0</v>
      </c>
      <c r="BA208" s="330">
        <f t="shared" si="218"/>
        <v>0</v>
      </c>
      <c r="BB208" s="330">
        <v>0</v>
      </c>
      <c r="BC208" s="330">
        <f t="shared" si="219"/>
        <v>0</v>
      </c>
      <c r="BD208" s="330">
        <v>0</v>
      </c>
      <c r="BE208" s="330">
        <f t="shared" si="220"/>
        <v>0</v>
      </c>
    </row>
    <row r="209" spans="2:57" s="319" customFormat="1" ht="14.25" customHeight="1" outlineLevel="2">
      <c r="B209" s="366" t="s">
        <v>270</v>
      </c>
      <c r="C209" s="367" t="s">
        <v>766</v>
      </c>
      <c r="D209" s="328" t="s">
        <v>621</v>
      </c>
      <c r="E209" s="329">
        <f>'Average Rates'!$E$137</f>
        <v>0.681437148826951</v>
      </c>
      <c r="F209" s="330">
        <v>42.5</v>
      </c>
      <c r="G209" s="330">
        <f t="shared" si="221"/>
        <v>28.961078825145414</v>
      </c>
      <c r="H209" s="330">
        <v>42.5</v>
      </c>
      <c r="I209" s="330">
        <f t="shared" si="221"/>
        <v>28.961078825145414</v>
      </c>
      <c r="J209" s="330">
        <v>42.5</v>
      </c>
      <c r="K209" s="330">
        <f t="shared" si="198"/>
        <v>28.961078825145414</v>
      </c>
      <c r="L209" s="330">
        <v>32.5</v>
      </c>
      <c r="M209" s="330">
        <f t="shared" si="199"/>
        <v>22.146707336875906</v>
      </c>
      <c r="N209" s="523">
        <v>32.5</v>
      </c>
      <c r="O209" s="330">
        <f t="shared" si="200"/>
        <v>22.146707336875906</v>
      </c>
      <c r="P209" s="330">
        <v>37.5</v>
      </c>
      <c r="Q209" s="330">
        <f t="shared" si="201"/>
        <v>25.55389308101066</v>
      </c>
      <c r="R209" s="523">
        <v>42.5</v>
      </c>
      <c r="S209" s="330">
        <f t="shared" si="202"/>
        <v>28.961078825145414</v>
      </c>
      <c r="T209" s="330">
        <v>27.5</v>
      </c>
      <c r="U209" s="330">
        <f t="shared" si="203"/>
        <v>18.739521592741152</v>
      </c>
      <c r="V209" s="330">
        <v>32.5</v>
      </c>
      <c r="W209" s="330">
        <f t="shared" si="204"/>
        <v>22.146707336875906</v>
      </c>
      <c r="X209" s="330">
        <v>42.5</v>
      </c>
      <c r="Y209" s="330">
        <f t="shared" si="205"/>
        <v>28.961078825145414</v>
      </c>
      <c r="Z209" s="330">
        <v>32.5</v>
      </c>
      <c r="AA209" s="330">
        <f t="shared" si="206"/>
        <v>22.146707336875906</v>
      </c>
      <c r="AB209" s="330">
        <v>32.5</v>
      </c>
      <c r="AC209" s="330">
        <f t="shared" si="207"/>
        <v>22.146707336875906</v>
      </c>
      <c r="AD209" s="330">
        <v>32.5</v>
      </c>
      <c r="AE209" s="330">
        <f t="shared" si="208"/>
        <v>22.146707336875906</v>
      </c>
      <c r="AF209" s="330">
        <v>42.5</v>
      </c>
      <c r="AG209" s="330">
        <f t="shared" si="209"/>
        <v>28.961078825145414</v>
      </c>
      <c r="AH209" s="330">
        <v>42.5</v>
      </c>
      <c r="AI209" s="330">
        <f t="shared" si="210"/>
        <v>28.961078825145414</v>
      </c>
      <c r="AJ209" s="523">
        <v>32.5</v>
      </c>
      <c r="AK209" s="330">
        <f t="shared" si="211"/>
        <v>22.146707336875906</v>
      </c>
      <c r="AL209" s="523">
        <v>32.5</v>
      </c>
      <c r="AM209" s="330">
        <f t="shared" si="212"/>
        <v>22.146707336875906</v>
      </c>
      <c r="AN209" s="330">
        <v>47.5</v>
      </c>
      <c r="AO209" s="330">
        <f t="shared" si="213"/>
        <v>32.36826456928017</v>
      </c>
      <c r="AP209" s="330">
        <v>0</v>
      </c>
      <c r="AQ209" s="330">
        <f t="shared" si="213"/>
        <v>0</v>
      </c>
      <c r="AR209" s="330">
        <v>0</v>
      </c>
      <c r="AS209" s="330">
        <f t="shared" si="214"/>
        <v>0</v>
      </c>
      <c r="AT209" s="330">
        <v>0</v>
      </c>
      <c r="AU209" s="330">
        <f t="shared" si="215"/>
        <v>0</v>
      </c>
      <c r="AV209" s="330">
        <v>0</v>
      </c>
      <c r="AW209" s="330">
        <f t="shared" si="216"/>
        <v>0</v>
      </c>
      <c r="AX209" s="330">
        <v>2.5</v>
      </c>
      <c r="AY209" s="330">
        <f t="shared" si="217"/>
        <v>1.7035928720673774</v>
      </c>
      <c r="AZ209" s="330">
        <v>5</v>
      </c>
      <c r="BA209" s="330">
        <f t="shared" si="218"/>
        <v>3.407185744134755</v>
      </c>
      <c r="BB209" s="330">
        <v>0</v>
      </c>
      <c r="BC209" s="330">
        <f t="shared" si="219"/>
        <v>0</v>
      </c>
      <c r="BD209" s="330">
        <v>0</v>
      </c>
      <c r="BE209" s="330">
        <f t="shared" si="220"/>
        <v>0</v>
      </c>
    </row>
    <row r="210" spans="2:57" s="319" customFormat="1" ht="14.25" customHeight="1" outlineLevel="2">
      <c r="B210" s="366" t="s">
        <v>272</v>
      </c>
      <c r="C210" s="367" t="s">
        <v>698</v>
      </c>
      <c r="D210" s="328" t="s">
        <v>621</v>
      </c>
      <c r="E210" s="329">
        <f>'Average Rates'!$E$137</f>
        <v>0.681437148826951</v>
      </c>
      <c r="F210" s="330">
        <v>0</v>
      </c>
      <c r="G210" s="330">
        <f t="shared" si="221"/>
        <v>0</v>
      </c>
      <c r="H210" s="330">
        <v>0</v>
      </c>
      <c r="I210" s="330">
        <f t="shared" si="221"/>
        <v>0</v>
      </c>
      <c r="J210" s="330">
        <v>0</v>
      </c>
      <c r="K210" s="330">
        <f t="shared" si="198"/>
        <v>0</v>
      </c>
      <c r="L210" s="330">
        <v>0</v>
      </c>
      <c r="M210" s="330">
        <f t="shared" si="199"/>
        <v>0</v>
      </c>
      <c r="N210" s="330">
        <v>0</v>
      </c>
      <c r="O210" s="330">
        <f t="shared" si="200"/>
        <v>0</v>
      </c>
      <c r="P210" s="330">
        <v>0</v>
      </c>
      <c r="Q210" s="330">
        <f t="shared" si="201"/>
        <v>0</v>
      </c>
      <c r="R210" s="330">
        <v>0</v>
      </c>
      <c r="S210" s="330">
        <f t="shared" si="202"/>
        <v>0</v>
      </c>
      <c r="T210" s="330">
        <v>0</v>
      </c>
      <c r="U210" s="330">
        <f t="shared" si="203"/>
        <v>0</v>
      </c>
      <c r="V210" s="330">
        <v>0</v>
      </c>
      <c r="W210" s="330">
        <f t="shared" si="204"/>
        <v>0</v>
      </c>
      <c r="X210" s="330">
        <v>0</v>
      </c>
      <c r="Y210" s="330">
        <f t="shared" si="205"/>
        <v>0</v>
      </c>
      <c r="Z210" s="330">
        <v>0</v>
      </c>
      <c r="AA210" s="330">
        <f t="shared" si="206"/>
        <v>0</v>
      </c>
      <c r="AB210" s="330">
        <v>0</v>
      </c>
      <c r="AC210" s="330">
        <f t="shared" si="207"/>
        <v>0</v>
      </c>
      <c r="AD210" s="330">
        <v>0</v>
      </c>
      <c r="AE210" s="330">
        <f t="shared" si="208"/>
        <v>0</v>
      </c>
      <c r="AF210" s="330">
        <v>0</v>
      </c>
      <c r="AG210" s="330">
        <f t="shared" si="209"/>
        <v>0</v>
      </c>
      <c r="AH210" s="330">
        <v>0</v>
      </c>
      <c r="AI210" s="330">
        <f t="shared" si="210"/>
        <v>0</v>
      </c>
      <c r="AJ210" s="330">
        <v>0</v>
      </c>
      <c r="AK210" s="330">
        <f t="shared" si="211"/>
        <v>0</v>
      </c>
      <c r="AL210" s="330">
        <v>0</v>
      </c>
      <c r="AM210" s="330">
        <f t="shared" si="212"/>
        <v>0</v>
      </c>
      <c r="AN210" s="330">
        <v>0</v>
      </c>
      <c r="AO210" s="330">
        <f t="shared" si="213"/>
        <v>0</v>
      </c>
      <c r="AP210" s="330">
        <v>0</v>
      </c>
      <c r="AQ210" s="330">
        <f t="shared" si="213"/>
        <v>0</v>
      </c>
      <c r="AR210" s="330">
        <v>0</v>
      </c>
      <c r="AS210" s="330">
        <f t="shared" si="214"/>
        <v>0</v>
      </c>
      <c r="AT210" s="330">
        <v>0</v>
      </c>
      <c r="AU210" s="330">
        <f t="shared" si="215"/>
        <v>0</v>
      </c>
      <c r="AV210" s="330">
        <v>0</v>
      </c>
      <c r="AW210" s="330">
        <f t="shared" si="216"/>
        <v>0</v>
      </c>
      <c r="AX210" s="330">
        <v>0</v>
      </c>
      <c r="AY210" s="330">
        <f t="shared" si="217"/>
        <v>0</v>
      </c>
      <c r="AZ210" s="330">
        <v>0</v>
      </c>
      <c r="BA210" s="330">
        <f t="shared" si="218"/>
        <v>0</v>
      </c>
      <c r="BB210" s="330">
        <v>0</v>
      </c>
      <c r="BC210" s="330">
        <f t="shared" si="219"/>
        <v>0</v>
      </c>
      <c r="BD210" s="330">
        <v>0</v>
      </c>
      <c r="BE210" s="330">
        <f t="shared" si="220"/>
        <v>0</v>
      </c>
    </row>
    <row r="211" spans="2:57" s="319" customFormat="1" ht="14.25" customHeight="1" outlineLevel="2">
      <c r="B211" s="366" t="s">
        <v>287</v>
      </c>
      <c r="C211" s="367" t="s">
        <v>699</v>
      </c>
      <c r="D211" s="328" t="s">
        <v>621</v>
      </c>
      <c r="E211" s="329">
        <f>'Average Rates'!$E$137</f>
        <v>0.681437148826951</v>
      </c>
      <c r="F211" s="330">
        <v>33</v>
      </c>
      <c r="G211" s="330">
        <f t="shared" si="221"/>
        <v>22.48742591128938</v>
      </c>
      <c r="H211" s="330">
        <v>33</v>
      </c>
      <c r="I211" s="330">
        <f t="shared" si="221"/>
        <v>22.48742591128938</v>
      </c>
      <c r="J211" s="330">
        <v>33</v>
      </c>
      <c r="K211" s="330">
        <f t="shared" si="198"/>
        <v>22.48742591128938</v>
      </c>
      <c r="L211" s="330">
        <v>24</v>
      </c>
      <c r="M211" s="330">
        <f t="shared" si="199"/>
        <v>16.354491571846822</v>
      </c>
      <c r="N211" s="330">
        <v>24</v>
      </c>
      <c r="O211" s="330">
        <f t="shared" si="200"/>
        <v>16.354491571846822</v>
      </c>
      <c r="P211" s="330">
        <v>24</v>
      </c>
      <c r="Q211" s="330">
        <f t="shared" si="201"/>
        <v>16.354491571846822</v>
      </c>
      <c r="R211" s="330">
        <v>33</v>
      </c>
      <c r="S211" s="330">
        <f t="shared" si="202"/>
        <v>22.48742591128938</v>
      </c>
      <c r="T211" s="330">
        <v>49.5</v>
      </c>
      <c r="U211" s="330">
        <f t="shared" si="203"/>
        <v>33.731138866934074</v>
      </c>
      <c r="V211" s="330">
        <v>51</v>
      </c>
      <c r="W211" s="330">
        <f t="shared" si="204"/>
        <v>34.7532945901745</v>
      </c>
      <c r="X211" s="330">
        <v>27</v>
      </c>
      <c r="Y211" s="330">
        <f t="shared" si="205"/>
        <v>18.398803018327676</v>
      </c>
      <c r="Z211" s="330">
        <v>24</v>
      </c>
      <c r="AA211" s="330">
        <f t="shared" si="206"/>
        <v>16.354491571846822</v>
      </c>
      <c r="AB211" s="330">
        <v>24</v>
      </c>
      <c r="AC211" s="330">
        <f t="shared" si="207"/>
        <v>16.354491571846822</v>
      </c>
      <c r="AD211" s="330">
        <v>22.5</v>
      </c>
      <c r="AE211" s="330">
        <f t="shared" si="208"/>
        <v>15.332335848606396</v>
      </c>
      <c r="AF211" s="330">
        <v>33</v>
      </c>
      <c r="AG211" s="330">
        <f t="shared" si="209"/>
        <v>22.48742591128938</v>
      </c>
      <c r="AH211" s="330">
        <v>34.5</v>
      </c>
      <c r="AI211" s="330">
        <f t="shared" si="210"/>
        <v>23.50958163452981</v>
      </c>
      <c r="AJ211" s="330">
        <v>24</v>
      </c>
      <c r="AK211" s="330">
        <f t="shared" si="211"/>
        <v>16.354491571846822</v>
      </c>
      <c r="AL211" s="330">
        <v>24</v>
      </c>
      <c r="AM211" s="330">
        <f t="shared" si="212"/>
        <v>16.354491571846822</v>
      </c>
      <c r="AN211" s="330">
        <v>31.5</v>
      </c>
      <c r="AO211" s="330">
        <f t="shared" si="213"/>
        <v>21.465270188048954</v>
      </c>
      <c r="AP211" s="330">
        <v>0</v>
      </c>
      <c r="AQ211" s="330">
        <f t="shared" si="213"/>
        <v>0</v>
      </c>
      <c r="AR211" s="330">
        <v>0</v>
      </c>
      <c r="AS211" s="330">
        <f t="shared" si="214"/>
        <v>0</v>
      </c>
      <c r="AT211" s="330">
        <v>0</v>
      </c>
      <c r="AU211" s="330">
        <f t="shared" si="215"/>
        <v>0</v>
      </c>
      <c r="AV211" s="330">
        <v>0</v>
      </c>
      <c r="AW211" s="330">
        <f t="shared" si="216"/>
        <v>0</v>
      </c>
      <c r="AX211" s="330">
        <v>4.5</v>
      </c>
      <c r="AY211" s="330">
        <f t="shared" si="217"/>
        <v>3.066467169721279</v>
      </c>
      <c r="AZ211" s="330">
        <v>1.5</v>
      </c>
      <c r="BA211" s="330">
        <f t="shared" si="218"/>
        <v>1.0221557232404264</v>
      </c>
      <c r="BB211" s="330">
        <v>0</v>
      </c>
      <c r="BC211" s="330">
        <f t="shared" si="219"/>
        <v>0</v>
      </c>
      <c r="BD211" s="330">
        <v>0</v>
      </c>
      <c r="BE211" s="330">
        <f t="shared" si="220"/>
        <v>0</v>
      </c>
    </row>
    <row r="212" spans="2:57" s="319" customFormat="1" ht="14.25" customHeight="1" outlineLevel="1">
      <c r="B212" s="339"/>
      <c r="C212" s="340" t="s">
        <v>700</v>
      </c>
      <c r="D212" s="341" t="s">
        <v>259</v>
      </c>
      <c r="E212" s="341"/>
      <c r="F212" s="341"/>
      <c r="G212" s="341">
        <f>SUM(G205:G211)</f>
        <v>176.4922215461803</v>
      </c>
      <c r="H212" s="341"/>
      <c r="I212" s="341">
        <f>SUM(I205:I211)</f>
        <v>176.4922215461803</v>
      </c>
      <c r="J212" s="341"/>
      <c r="K212" s="341">
        <f>SUM(K205:K211)</f>
        <v>176.4922215461803</v>
      </c>
      <c r="L212" s="341"/>
      <c r="M212" s="341">
        <f>SUM(M205:M211)</f>
        <v>139.69461550952494</v>
      </c>
      <c r="N212" s="341"/>
      <c r="O212" s="341">
        <f>SUM(O205:O211)</f>
        <v>139.69461550952494</v>
      </c>
      <c r="P212" s="341"/>
      <c r="Q212" s="341">
        <f>SUM(Q205:Q211)</f>
        <v>143.1018012536597</v>
      </c>
      <c r="R212" s="341"/>
      <c r="S212" s="341">
        <f>SUM(S205:S211)</f>
        <v>176.4922215461803</v>
      </c>
      <c r="T212" s="341"/>
      <c r="U212" s="341">
        <f>SUM(U205:U211)</f>
        <v>238.84372066384628</v>
      </c>
      <c r="V212" s="341"/>
      <c r="W212" s="341">
        <f>SUM(W205:W211)</f>
        <v>248.04312217301015</v>
      </c>
      <c r="X212" s="341"/>
      <c r="Y212" s="341">
        <f>SUM(Y205:Y211)</f>
        <v>172.40359865321858</v>
      </c>
      <c r="Z212" s="341"/>
      <c r="AA212" s="341">
        <f>SUM(AA205:AA211)</f>
        <v>139.69461550952494</v>
      </c>
      <c r="AB212" s="341"/>
      <c r="AC212" s="341">
        <f>SUM(AC205:AC211)</f>
        <v>139.69461550952494</v>
      </c>
      <c r="AD212" s="341"/>
      <c r="AE212" s="341">
        <f>SUM(AE205:AE211)</f>
        <v>138.67245978628452</v>
      </c>
      <c r="AF212" s="341"/>
      <c r="AG212" s="341">
        <f>SUM(AG205:AG211)</f>
        <v>176.4922215461803</v>
      </c>
      <c r="AH212" s="341"/>
      <c r="AI212" s="341">
        <f>SUM(AI205:AI211)</f>
        <v>174.7886286741129</v>
      </c>
      <c r="AJ212" s="341"/>
      <c r="AK212" s="341">
        <f>SUM(AK205:AK211)</f>
        <v>139.69461550952494</v>
      </c>
      <c r="AL212" s="341"/>
      <c r="AM212" s="341">
        <f>SUM(AM205:AM211)</f>
        <v>139.69461550952494</v>
      </c>
      <c r="AN212" s="341"/>
      <c r="AO212" s="341">
        <f>SUM(AO205:AO211)</f>
        <v>176.49222154618028</v>
      </c>
      <c r="AP212" s="341"/>
      <c r="AQ212" s="341"/>
      <c r="AR212" s="341"/>
      <c r="AS212" s="341"/>
      <c r="AT212" s="341"/>
      <c r="AU212" s="341">
        <f>SUM(AU205:AU211)</f>
        <v>0</v>
      </c>
      <c r="AV212" s="341"/>
      <c r="AW212" s="341">
        <f>SUM(AW205:AW211)</f>
        <v>0</v>
      </c>
      <c r="AX212" s="341"/>
      <c r="AY212" s="341">
        <f>SUM(AY205:AY211)</f>
        <v>10.221557232404265</v>
      </c>
      <c r="AZ212" s="341"/>
      <c r="BA212" s="341">
        <f>SUM(BA205:BA211)</f>
        <v>18.0580844439142</v>
      </c>
      <c r="BB212" s="341"/>
      <c r="BC212" s="341">
        <f>SUM(BC205:BC211)</f>
        <v>0</v>
      </c>
      <c r="BD212" s="341"/>
      <c r="BE212" s="341">
        <f>SUM(BE205:BE211)</f>
        <v>0</v>
      </c>
    </row>
    <row r="213" spans="2:57" s="319" customFormat="1" ht="14.25" customHeight="1" outlineLevel="1">
      <c r="B213" s="398"/>
      <c r="C213" s="399"/>
      <c r="D213" s="400"/>
      <c r="E213" s="401"/>
      <c r="F213" s="398"/>
      <c r="G213" s="398"/>
      <c r="H213" s="398"/>
      <c r="I213" s="398"/>
      <c r="J213" s="398"/>
      <c r="K213" s="398"/>
      <c r="L213" s="398"/>
      <c r="M213" s="398"/>
      <c r="N213" s="398"/>
      <c r="O213" s="398"/>
      <c r="P213" s="398"/>
      <c r="Q213" s="398"/>
      <c r="R213" s="398"/>
      <c r="S213" s="398"/>
      <c r="T213" s="398"/>
      <c r="U213" s="398"/>
      <c r="V213" s="398"/>
      <c r="W213" s="398"/>
      <c r="X213" s="398"/>
      <c r="Y213" s="398"/>
      <c r="Z213" s="398"/>
      <c r="AA213" s="398"/>
      <c r="AB213" s="398"/>
      <c r="AC213" s="398"/>
      <c r="AD213" s="398"/>
      <c r="AE213" s="398"/>
      <c r="AF213" s="398"/>
      <c r="AG213" s="398"/>
      <c r="AH213" s="398"/>
      <c r="AI213" s="398"/>
      <c r="AJ213" s="398"/>
      <c r="AK213" s="398"/>
      <c r="AL213" s="398"/>
      <c r="AM213" s="398"/>
      <c r="AN213" s="398"/>
      <c r="AO213" s="398"/>
      <c r="AP213" s="398"/>
      <c r="AQ213" s="398"/>
      <c r="AR213" s="398"/>
      <c r="AS213" s="398"/>
      <c r="AT213" s="398"/>
      <c r="AU213" s="398"/>
      <c r="AV213" s="398"/>
      <c r="AW213" s="398"/>
      <c r="AX213" s="398"/>
      <c r="AY213" s="398"/>
      <c r="AZ213" s="398"/>
      <c r="BA213" s="398"/>
      <c r="BB213" s="398"/>
      <c r="BC213" s="398"/>
      <c r="BD213" s="398"/>
      <c r="BE213" s="398"/>
    </row>
    <row r="214" spans="2:57" s="319" customFormat="1" ht="29.25" outlineLevel="1">
      <c r="B214" s="323" t="s">
        <v>701</v>
      </c>
      <c r="C214" s="324" t="s">
        <v>702</v>
      </c>
      <c r="D214" s="325"/>
      <c r="E214" s="325"/>
      <c r="F214" s="325"/>
      <c r="G214" s="325"/>
      <c r="H214" s="325"/>
      <c r="I214" s="325"/>
      <c r="J214" s="325"/>
      <c r="K214" s="325"/>
      <c r="L214" s="325"/>
      <c r="M214" s="325"/>
      <c r="N214" s="325"/>
      <c r="O214" s="325"/>
      <c r="P214" s="325"/>
      <c r="Q214" s="325"/>
      <c r="R214" s="325"/>
      <c r="S214" s="325"/>
      <c r="T214" s="325"/>
      <c r="U214" s="325"/>
      <c r="V214" s="325"/>
      <c r="W214" s="325"/>
      <c r="X214" s="325"/>
      <c r="Y214" s="325"/>
      <c r="Z214" s="325"/>
      <c r="AA214" s="325"/>
      <c r="AB214" s="325"/>
      <c r="AC214" s="325"/>
      <c r="AD214" s="325"/>
      <c r="AE214" s="325"/>
      <c r="AF214" s="325"/>
      <c r="AG214" s="325"/>
      <c r="AH214" s="325"/>
      <c r="AI214" s="325"/>
      <c r="AJ214" s="325"/>
      <c r="AK214" s="325"/>
      <c r="AL214" s="325"/>
      <c r="AM214" s="325"/>
      <c r="AN214" s="325"/>
      <c r="AO214" s="325"/>
      <c r="AP214" s="325"/>
      <c r="AQ214" s="325"/>
      <c r="AR214" s="325"/>
      <c r="AS214" s="325"/>
      <c r="AT214" s="325"/>
      <c r="AU214" s="325"/>
      <c r="AV214" s="325"/>
      <c r="AW214" s="325"/>
      <c r="AX214" s="325"/>
      <c r="AY214" s="325"/>
      <c r="AZ214" s="325"/>
      <c r="BA214" s="325"/>
      <c r="BB214" s="325"/>
      <c r="BC214" s="325"/>
      <c r="BD214" s="325"/>
      <c r="BE214" s="325"/>
    </row>
    <row r="215" spans="2:57" s="319" customFormat="1" ht="14.25" customHeight="1" outlineLevel="2">
      <c r="B215" s="366" t="s">
        <v>257</v>
      </c>
      <c r="C215" s="367" t="s">
        <v>703</v>
      </c>
      <c r="D215" s="328" t="s">
        <v>621</v>
      </c>
      <c r="E215" s="329">
        <f>'Average Rates'!$E$138</f>
        <v>0.9085828651026013</v>
      </c>
      <c r="F215" s="330">
        <v>12</v>
      </c>
      <c r="G215" s="330">
        <f>$E$215*F215</f>
        <v>10.902994381231217</v>
      </c>
      <c r="H215" s="330">
        <v>12</v>
      </c>
      <c r="I215" s="330">
        <f>$E$215*H215</f>
        <v>10.902994381231217</v>
      </c>
      <c r="J215" s="330">
        <v>12</v>
      </c>
      <c r="K215" s="330">
        <f>$E$215*J215</f>
        <v>10.902994381231217</v>
      </c>
      <c r="L215" s="330">
        <v>9</v>
      </c>
      <c r="M215" s="330">
        <f>$E$215*L215</f>
        <v>8.177245785923413</v>
      </c>
      <c r="N215" s="330">
        <v>9</v>
      </c>
      <c r="O215" s="330">
        <f>$E$215*N215</f>
        <v>8.177245785923413</v>
      </c>
      <c r="P215" s="330">
        <v>9</v>
      </c>
      <c r="Q215" s="330">
        <f>$E$215*P215</f>
        <v>8.177245785923413</v>
      </c>
      <c r="R215" s="330">
        <v>12</v>
      </c>
      <c r="S215" s="330">
        <f>$E$215*R215</f>
        <v>10.902994381231217</v>
      </c>
      <c r="T215" s="330">
        <v>18</v>
      </c>
      <c r="U215" s="330">
        <f>$E$215*T215</f>
        <v>16.354491571846825</v>
      </c>
      <c r="V215" s="330">
        <v>16.5</v>
      </c>
      <c r="W215" s="330">
        <f>$E$215*V215</f>
        <v>14.991617274192922</v>
      </c>
      <c r="X215" s="330">
        <v>12</v>
      </c>
      <c r="Y215" s="330">
        <f>$E$215*X215</f>
        <v>10.902994381231217</v>
      </c>
      <c r="Z215" s="330">
        <v>9</v>
      </c>
      <c r="AA215" s="330">
        <f>$E$215*Z215</f>
        <v>8.177245785923413</v>
      </c>
      <c r="AB215" s="330">
        <v>9</v>
      </c>
      <c r="AC215" s="330">
        <f>$E$215*AB215</f>
        <v>8.177245785923413</v>
      </c>
      <c r="AD215" s="330">
        <v>9</v>
      </c>
      <c r="AE215" s="330">
        <f>$E$215*AD215</f>
        <v>8.177245785923413</v>
      </c>
      <c r="AF215" s="330">
        <v>12</v>
      </c>
      <c r="AG215" s="330">
        <f>$E$215*AF215</f>
        <v>10.902994381231217</v>
      </c>
      <c r="AH215" s="330">
        <v>12</v>
      </c>
      <c r="AI215" s="330">
        <f>$E$215*AH215</f>
        <v>10.902994381231217</v>
      </c>
      <c r="AJ215" s="330">
        <v>9</v>
      </c>
      <c r="AK215" s="330">
        <f>$E$215*AJ215</f>
        <v>8.177245785923413</v>
      </c>
      <c r="AL215" s="330">
        <v>9</v>
      </c>
      <c r="AM215" s="330">
        <f>$E$215*AL215</f>
        <v>8.177245785923413</v>
      </c>
      <c r="AN215" s="330">
        <v>10.5</v>
      </c>
      <c r="AO215" s="330">
        <f>$E$215*AN215</f>
        <v>9.540120083577314</v>
      </c>
      <c r="AP215" s="330">
        <v>0</v>
      </c>
      <c r="AQ215" s="330">
        <f>$E$215*AP215</f>
        <v>0</v>
      </c>
      <c r="AR215" s="330">
        <v>0</v>
      </c>
      <c r="AS215" s="330">
        <f>$E$215*AR215</f>
        <v>0</v>
      </c>
      <c r="AT215" s="330">
        <v>0</v>
      </c>
      <c r="AU215" s="330">
        <f>$E$215*AT215</f>
        <v>0</v>
      </c>
      <c r="AV215" s="330">
        <v>0</v>
      </c>
      <c r="AW215" s="330">
        <f>$E$215*AV215</f>
        <v>0</v>
      </c>
      <c r="AX215" s="330">
        <v>1.5</v>
      </c>
      <c r="AY215" s="330">
        <f>$E$215*AX215</f>
        <v>1.3628742976539021</v>
      </c>
      <c r="AZ215" s="330">
        <v>0</v>
      </c>
      <c r="BA215" s="330">
        <f>$E$215*AZ215</f>
        <v>0</v>
      </c>
      <c r="BB215" s="330">
        <v>0</v>
      </c>
      <c r="BC215" s="330">
        <f>$E$215*BB215</f>
        <v>0</v>
      </c>
      <c r="BD215" s="330">
        <v>0</v>
      </c>
      <c r="BE215" s="330">
        <f>$E$215*BD215</f>
        <v>0</v>
      </c>
    </row>
    <row r="216" spans="2:57" s="319" customFormat="1" ht="14.25" customHeight="1" outlineLevel="2">
      <c r="B216" s="366" t="s">
        <v>260</v>
      </c>
      <c r="C216" s="367" t="s">
        <v>704</v>
      </c>
      <c r="D216" s="328" t="s">
        <v>621</v>
      </c>
      <c r="E216" s="329">
        <f>'Average Rates'!$E$138</f>
        <v>0.9085828651026013</v>
      </c>
      <c r="F216" s="330">
        <v>34</v>
      </c>
      <c r="G216" s="330">
        <f aca="true" t="shared" si="222" ref="G216:I218">$E$215*F216</f>
        <v>30.891817413488447</v>
      </c>
      <c r="H216" s="330">
        <v>34</v>
      </c>
      <c r="I216" s="330">
        <f t="shared" si="222"/>
        <v>30.891817413488447</v>
      </c>
      <c r="J216" s="330">
        <v>34</v>
      </c>
      <c r="K216" s="330">
        <f>$E$215*J216</f>
        <v>30.891817413488447</v>
      </c>
      <c r="L216" s="330">
        <v>24</v>
      </c>
      <c r="M216" s="330">
        <f>$E$215*L216</f>
        <v>21.805988762462434</v>
      </c>
      <c r="N216" s="330">
        <v>24</v>
      </c>
      <c r="O216" s="330">
        <v>24</v>
      </c>
      <c r="P216" s="330">
        <v>22.5</v>
      </c>
      <c r="Q216" s="330">
        <f>$E$215*P216</f>
        <v>20.44311446480853</v>
      </c>
      <c r="R216" s="330">
        <v>34</v>
      </c>
      <c r="S216" s="330">
        <f>$E$215*R216</f>
        <v>30.891817413488447</v>
      </c>
      <c r="T216" s="330">
        <v>42</v>
      </c>
      <c r="U216" s="330">
        <f>$E$215*T216</f>
        <v>38.160480334309256</v>
      </c>
      <c r="V216" s="330">
        <v>45</v>
      </c>
      <c r="W216" s="330">
        <f>$E$215*V216</f>
        <v>40.88622892961706</v>
      </c>
      <c r="X216" s="330">
        <v>34</v>
      </c>
      <c r="Y216" s="330">
        <f>$E$215*X216</f>
        <v>30.891817413488447</v>
      </c>
      <c r="Z216" s="330">
        <v>24</v>
      </c>
      <c r="AA216" s="330">
        <f>$E$215*Z216</f>
        <v>21.805988762462434</v>
      </c>
      <c r="AB216" s="330">
        <v>24</v>
      </c>
      <c r="AC216" s="330">
        <f>$E$215*AB216</f>
        <v>21.805988762462434</v>
      </c>
      <c r="AD216" s="330">
        <v>21</v>
      </c>
      <c r="AE216" s="330">
        <f>$E$215*AD216</f>
        <v>19.080240167154628</v>
      </c>
      <c r="AF216" s="330">
        <v>34</v>
      </c>
      <c r="AG216" s="330">
        <f>$E$215*AF216</f>
        <v>30.891817413488447</v>
      </c>
      <c r="AH216" s="330">
        <v>30</v>
      </c>
      <c r="AI216" s="330">
        <f>$E$215*AH216</f>
        <v>27.25748595307804</v>
      </c>
      <c r="AJ216" s="330">
        <v>24</v>
      </c>
      <c r="AK216" s="330">
        <f>$E$215*AJ216</f>
        <v>21.805988762462434</v>
      </c>
      <c r="AL216" s="330">
        <v>24</v>
      </c>
      <c r="AM216" s="330">
        <f>$E$215*AL216</f>
        <v>21.805988762462434</v>
      </c>
      <c r="AN216" s="330">
        <v>27</v>
      </c>
      <c r="AO216" s="330">
        <f>$E$215*AN216</f>
        <v>24.531737357770236</v>
      </c>
      <c r="AP216" s="330">
        <v>0</v>
      </c>
      <c r="AQ216" s="330">
        <f>$E$215*AP216</f>
        <v>0</v>
      </c>
      <c r="AR216" s="330">
        <v>0</v>
      </c>
      <c r="AS216" s="330">
        <f>$E$215*AR216</f>
        <v>0</v>
      </c>
      <c r="AT216" s="330">
        <v>0</v>
      </c>
      <c r="AU216" s="330">
        <f>$E$215*AT216</f>
        <v>0</v>
      </c>
      <c r="AV216" s="330">
        <v>0</v>
      </c>
      <c r="AW216" s="330">
        <f>$E$215*AV216</f>
        <v>0</v>
      </c>
      <c r="AX216" s="330">
        <v>3.5</v>
      </c>
      <c r="AY216" s="330">
        <f>$E$215*AX216</f>
        <v>3.180040027859105</v>
      </c>
      <c r="AZ216" s="330">
        <v>3.5</v>
      </c>
      <c r="BA216" s="330">
        <f>$E$215*AZ216</f>
        <v>3.180040027859105</v>
      </c>
      <c r="BB216" s="330">
        <v>0</v>
      </c>
      <c r="BC216" s="330">
        <f>$E$215*BB216</f>
        <v>0</v>
      </c>
      <c r="BD216" s="330">
        <v>0</v>
      </c>
      <c r="BE216" s="330">
        <f>$E$215*BD216</f>
        <v>0</v>
      </c>
    </row>
    <row r="217" spans="2:57" s="319" customFormat="1" ht="14.25" customHeight="1" outlineLevel="2">
      <c r="B217" s="366" t="s">
        <v>262</v>
      </c>
      <c r="C217" s="367" t="s">
        <v>635</v>
      </c>
      <c r="D217" s="328" t="s">
        <v>621</v>
      </c>
      <c r="E217" s="329">
        <f>'Average Rates'!$E$138</f>
        <v>0.9085828651026013</v>
      </c>
      <c r="F217" s="330">
        <v>55.5</v>
      </c>
      <c r="G217" s="330">
        <f t="shared" si="222"/>
        <v>50.426349013194375</v>
      </c>
      <c r="H217" s="330">
        <v>55.5</v>
      </c>
      <c r="I217" s="330">
        <f t="shared" si="222"/>
        <v>50.426349013194375</v>
      </c>
      <c r="J217" s="330">
        <v>55.5</v>
      </c>
      <c r="K217" s="330">
        <f>$E$215*J217</f>
        <v>50.426349013194375</v>
      </c>
      <c r="L217" s="330">
        <v>27</v>
      </c>
      <c r="M217" s="330">
        <v>27</v>
      </c>
      <c r="N217" s="330">
        <v>27</v>
      </c>
      <c r="O217" s="330">
        <f>$E$215*N217</f>
        <v>24.531737357770236</v>
      </c>
      <c r="P217" s="330">
        <v>43.5</v>
      </c>
      <c r="Q217" s="330">
        <f>$E$215*P217</f>
        <v>39.52335463196316</v>
      </c>
      <c r="R217" s="330">
        <v>55.5</v>
      </c>
      <c r="S217" s="330">
        <f>$E$215*R217</f>
        <v>50.426349013194375</v>
      </c>
      <c r="T217" s="330">
        <v>84</v>
      </c>
      <c r="U217" s="330">
        <f>$E$215*T217</f>
        <v>76.32096066861851</v>
      </c>
      <c r="V217" s="330">
        <v>97.5</v>
      </c>
      <c r="W217" s="330">
        <f>$E$215*V217</f>
        <v>88.58682934750362</v>
      </c>
      <c r="X217" s="330">
        <v>55.5</v>
      </c>
      <c r="Y217" s="330">
        <f>$E$215*X217</f>
        <v>50.426349013194375</v>
      </c>
      <c r="Z217" s="330">
        <v>27</v>
      </c>
      <c r="AA217" s="330">
        <f>$E$215*Z217</f>
        <v>24.531737357770236</v>
      </c>
      <c r="AB217" s="330">
        <v>27</v>
      </c>
      <c r="AC217" s="330">
        <f>$E$215*AB217</f>
        <v>24.531737357770236</v>
      </c>
      <c r="AD217" s="330">
        <v>23</v>
      </c>
      <c r="AE217" s="330">
        <f>$E$215*AD217</f>
        <v>20.897405897359832</v>
      </c>
      <c r="AF217" s="330">
        <v>55.5</v>
      </c>
      <c r="AG217" s="330">
        <f>$E$215*AF217</f>
        <v>50.426349013194375</v>
      </c>
      <c r="AH217" s="330">
        <v>61.5</v>
      </c>
      <c r="AI217" s="330">
        <f>$E$215*AH217</f>
        <v>55.87784620380998</v>
      </c>
      <c r="AJ217" s="330">
        <v>27</v>
      </c>
      <c r="AK217" s="330">
        <f>$E$215*AJ217</f>
        <v>24.531737357770236</v>
      </c>
      <c r="AL217" s="523">
        <v>27</v>
      </c>
      <c r="AM217" s="330">
        <f>$E$215*AL217</f>
        <v>24.531737357770236</v>
      </c>
      <c r="AN217" s="330">
        <v>49.5</v>
      </c>
      <c r="AO217" s="330">
        <f>$E$215*AN217</f>
        <v>44.97485182257876</v>
      </c>
      <c r="AP217" s="330">
        <v>0</v>
      </c>
      <c r="AQ217" s="330">
        <f>$E$215*AP217</f>
        <v>0</v>
      </c>
      <c r="AR217" s="330">
        <v>0</v>
      </c>
      <c r="AS217" s="330">
        <f>$E$215*AR217</f>
        <v>0</v>
      </c>
      <c r="AT217" s="330">
        <v>0</v>
      </c>
      <c r="AU217" s="330">
        <f>$E$215*AT217</f>
        <v>0</v>
      </c>
      <c r="AV217" s="330">
        <v>0</v>
      </c>
      <c r="AW217" s="330">
        <f>$E$215*AV217</f>
        <v>0</v>
      </c>
      <c r="AX217" s="330">
        <v>6</v>
      </c>
      <c r="AY217" s="330">
        <f>$E$215*AX217</f>
        <v>5.4514971906156084</v>
      </c>
      <c r="AZ217" s="330">
        <v>6</v>
      </c>
      <c r="BA217" s="330">
        <f>$E$215*AZ217</f>
        <v>5.4514971906156084</v>
      </c>
      <c r="BB217" s="330">
        <v>0</v>
      </c>
      <c r="BC217" s="330">
        <f>$E$215*BB217</f>
        <v>0</v>
      </c>
      <c r="BD217" s="330">
        <v>0</v>
      </c>
      <c r="BE217" s="330">
        <f>$E$215*BD217</f>
        <v>0</v>
      </c>
    </row>
    <row r="218" spans="2:57" s="319" customFormat="1" ht="14.25" customHeight="1" outlineLevel="2">
      <c r="B218" s="366" t="s">
        <v>264</v>
      </c>
      <c r="C218" s="367" t="s">
        <v>705</v>
      </c>
      <c r="D218" s="328" t="s">
        <v>621</v>
      </c>
      <c r="E218" s="329">
        <f>'Average Rates'!$E$138</f>
        <v>0.9085828651026013</v>
      </c>
      <c r="F218" s="330">
        <v>12</v>
      </c>
      <c r="G218" s="330">
        <f t="shared" si="222"/>
        <v>10.902994381231217</v>
      </c>
      <c r="H218" s="330">
        <v>12</v>
      </c>
      <c r="I218" s="330">
        <f t="shared" si="222"/>
        <v>10.902994381231217</v>
      </c>
      <c r="J218" s="330">
        <v>12</v>
      </c>
      <c r="K218" s="330">
        <f>$E$215*J218</f>
        <v>10.902994381231217</v>
      </c>
      <c r="L218" s="330">
        <v>9</v>
      </c>
      <c r="M218" s="330">
        <f>$E$215*L218</f>
        <v>8.177245785923413</v>
      </c>
      <c r="N218" s="330">
        <v>9</v>
      </c>
      <c r="O218" s="330">
        <f>$E$215*N218</f>
        <v>8.177245785923413</v>
      </c>
      <c r="P218" s="330">
        <v>9</v>
      </c>
      <c r="Q218" s="330">
        <f>$E$215*P218</f>
        <v>8.177245785923413</v>
      </c>
      <c r="R218" s="330">
        <v>12</v>
      </c>
      <c r="S218" s="330">
        <f>$E$215*R218</f>
        <v>10.902994381231217</v>
      </c>
      <c r="T218" s="330">
        <v>18</v>
      </c>
      <c r="U218" s="330">
        <f>$E$215*T218</f>
        <v>16.354491571846825</v>
      </c>
      <c r="V218" s="330">
        <v>18</v>
      </c>
      <c r="W218" s="330">
        <f>$E$215*V218</f>
        <v>16.354491571846825</v>
      </c>
      <c r="X218" s="330">
        <v>12</v>
      </c>
      <c r="Y218" s="330">
        <f>$E$215*X218</f>
        <v>10.902994381231217</v>
      </c>
      <c r="Z218" s="330">
        <v>9</v>
      </c>
      <c r="AA218" s="330">
        <f>$E$215*Z218</f>
        <v>8.177245785923413</v>
      </c>
      <c r="AB218" s="330">
        <v>9</v>
      </c>
      <c r="AC218" s="330">
        <f>$E$215*AB218</f>
        <v>8.177245785923413</v>
      </c>
      <c r="AD218" s="330">
        <v>7.5</v>
      </c>
      <c r="AE218" s="330">
        <f>$E$215*AD218</f>
        <v>6.81437148826951</v>
      </c>
      <c r="AF218" s="330">
        <v>12</v>
      </c>
      <c r="AG218" s="330">
        <f>$E$215*AF218</f>
        <v>10.902994381231217</v>
      </c>
      <c r="AH218" s="330">
        <v>13.5</v>
      </c>
      <c r="AI218" s="330">
        <f>$E$215*AH218</f>
        <v>12.265868678885118</v>
      </c>
      <c r="AJ218" s="330">
        <v>9</v>
      </c>
      <c r="AK218" s="330">
        <f>$E$215*AJ218</f>
        <v>8.177245785923413</v>
      </c>
      <c r="AL218" s="330">
        <v>9</v>
      </c>
      <c r="AM218" s="330">
        <f>$E$215*AL218</f>
        <v>8.177245785923413</v>
      </c>
      <c r="AN218" s="330">
        <v>10.5</v>
      </c>
      <c r="AO218" s="330">
        <f>$E$215*AN218</f>
        <v>9.540120083577314</v>
      </c>
      <c r="AP218" s="330">
        <v>0</v>
      </c>
      <c r="AQ218" s="330">
        <f>$E$215*AP218</f>
        <v>0</v>
      </c>
      <c r="AR218" s="330">
        <v>0</v>
      </c>
      <c r="AS218" s="330">
        <f>$E$215*AR218</f>
        <v>0</v>
      </c>
      <c r="AT218" s="330">
        <v>0</v>
      </c>
      <c r="AU218" s="330">
        <f>$E$215*AT218</f>
        <v>0</v>
      </c>
      <c r="AV218" s="330">
        <v>0</v>
      </c>
      <c r="AW218" s="330">
        <f>$E$215*AV218</f>
        <v>0</v>
      </c>
      <c r="AX218" s="330">
        <v>1.5</v>
      </c>
      <c r="AY218" s="330">
        <f>$E$215*AX218</f>
        <v>1.3628742976539021</v>
      </c>
      <c r="AZ218" s="330">
        <v>1.5</v>
      </c>
      <c r="BA218" s="330">
        <f>$E$215*AZ218</f>
        <v>1.3628742976539021</v>
      </c>
      <c r="BB218" s="330">
        <v>0</v>
      </c>
      <c r="BC218" s="330">
        <f>$E$215*BB218</f>
        <v>0</v>
      </c>
      <c r="BD218" s="330">
        <v>0</v>
      </c>
      <c r="BE218" s="330">
        <f>$E$215*BD218</f>
        <v>0</v>
      </c>
    </row>
    <row r="219" spans="2:57" s="319" customFormat="1" ht="14.25" customHeight="1" outlineLevel="1">
      <c r="B219" s="339"/>
      <c r="C219" s="340" t="s">
        <v>706</v>
      </c>
      <c r="D219" s="341" t="s">
        <v>259</v>
      </c>
      <c r="E219" s="341"/>
      <c r="F219" s="341"/>
      <c r="G219" s="341">
        <f>SUM(G215:G218)</f>
        <v>103.12415518914526</v>
      </c>
      <c r="H219" s="341"/>
      <c r="I219" s="341">
        <f>SUM(I215:I218)</f>
        <v>103.12415518914526</v>
      </c>
      <c r="J219" s="341"/>
      <c r="K219" s="341">
        <f>SUM(K215:K218)</f>
        <v>103.12415518914526</v>
      </c>
      <c r="L219" s="341"/>
      <c r="M219" s="341">
        <f>SUM(M215:M218)</f>
        <v>65.16048033430926</v>
      </c>
      <c r="N219" s="341"/>
      <c r="O219" s="341">
        <f>SUM(O215:O218)</f>
        <v>64.88622892961706</v>
      </c>
      <c r="P219" s="341"/>
      <c r="Q219" s="341">
        <f>SUM(Q215:Q218)</f>
        <v>76.32096066861851</v>
      </c>
      <c r="R219" s="341"/>
      <c r="S219" s="341">
        <f>SUM(S215:S218)</f>
        <v>103.12415518914526</v>
      </c>
      <c r="T219" s="341"/>
      <c r="U219" s="341">
        <f>SUM(U215:U218)</f>
        <v>147.1904241466214</v>
      </c>
      <c r="V219" s="341"/>
      <c r="W219" s="341">
        <f>SUM(W215:W218)</f>
        <v>160.81916712316044</v>
      </c>
      <c r="X219" s="341"/>
      <c r="Y219" s="341">
        <f>SUM(Y215:Y218)</f>
        <v>103.12415518914526</v>
      </c>
      <c r="Z219" s="341"/>
      <c r="AA219" s="341">
        <f>SUM(AA215:AA218)</f>
        <v>62.69221769207949</v>
      </c>
      <c r="AB219" s="341"/>
      <c r="AC219" s="341">
        <f>SUM(AC215:AC218)</f>
        <v>62.69221769207949</v>
      </c>
      <c r="AD219" s="341"/>
      <c r="AE219" s="341">
        <f>SUM(AE215:AE218)</f>
        <v>54.96926333870738</v>
      </c>
      <c r="AF219" s="341"/>
      <c r="AG219" s="341">
        <f>SUM(AG215:AG218)</f>
        <v>103.12415518914526</v>
      </c>
      <c r="AH219" s="341"/>
      <c r="AI219" s="341">
        <f>SUM(AI215:AI218)</f>
        <v>106.30419521700435</v>
      </c>
      <c r="AJ219" s="341"/>
      <c r="AK219" s="341">
        <f>SUM(AK215:AK218)</f>
        <v>62.69221769207949</v>
      </c>
      <c r="AL219" s="341"/>
      <c r="AM219" s="341">
        <f>SUM(AM215:AM218)</f>
        <v>62.69221769207949</v>
      </c>
      <c r="AN219" s="341"/>
      <c r="AO219" s="341">
        <f>SUM(AO215:AO218)</f>
        <v>88.58682934750362</v>
      </c>
      <c r="AP219" s="341"/>
      <c r="AQ219" s="341"/>
      <c r="AR219" s="341"/>
      <c r="AS219" s="341"/>
      <c r="AT219" s="341"/>
      <c r="AU219" s="341">
        <f>SUM(AU215:AU218)</f>
        <v>0</v>
      </c>
      <c r="AV219" s="341"/>
      <c r="AW219" s="341">
        <f>SUM(AW215:AW218)</f>
        <v>0</v>
      </c>
      <c r="AX219" s="341"/>
      <c r="AY219" s="341">
        <f>SUM(AY215:AY218)</f>
        <v>11.357285813782518</v>
      </c>
      <c r="AZ219" s="341"/>
      <c r="BA219" s="341">
        <f>SUM(BA215:BA218)</f>
        <v>9.994411516128615</v>
      </c>
      <c r="BB219" s="341"/>
      <c r="BC219" s="341">
        <f>SUM(BC215:BC218)</f>
        <v>0</v>
      </c>
      <c r="BD219" s="341"/>
      <c r="BE219" s="341">
        <f>SUM(BE215:BE218)</f>
        <v>0</v>
      </c>
    </row>
    <row r="220" spans="2:57" s="319" customFormat="1" ht="14.25" customHeight="1" outlineLevel="1">
      <c r="B220" s="381"/>
      <c r="C220" s="396"/>
      <c r="D220" s="383"/>
      <c r="E220" s="384"/>
      <c r="F220" s="381"/>
      <c r="G220" s="381"/>
      <c r="H220" s="381"/>
      <c r="I220" s="381"/>
      <c r="J220" s="381"/>
      <c r="K220" s="381"/>
      <c r="L220" s="381"/>
      <c r="M220" s="381"/>
      <c r="N220" s="381"/>
      <c r="O220" s="381"/>
      <c r="P220" s="381"/>
      <c r="Q220" s="381"/>
      <c r="R220" s="381"/>
      <c r="S220" s="381"/>
      <c r="T220" s="381"/>
      <c r="U220" s="381"/>
      <c r="V220" s="381"/>
      <c r="W220" s="381"/>
      <c r="X220" s="381"/>
      <c r="Y220" s="381"/>
      <c r="Z220" s="381"/>
      <c r="AA220" s="381"/>
      <c r="AB220" s="381"/>
      <c r="AC220" s="381"/>
      <c r="AD220" s="381"/>
      <c r="AE220" s="381"/>
      <c r="AF220" s="381"/>
      <c r="AG220" s="381"/>
      <c r="AH220" s="381"/>
      <c r="AI220" s="381"/>
      <c r="AJ220" s="381"/>
      <c r="AK220" s="381"/>
      <c r="AL220" s="381"/>
      <c r="AM220" s="381"/>
      <c r="AN220" s="381"/>
      <c r="AO220" s="381"/>
      <c r="AP220" s="381"/>
      <c r="AQ220" s="381"/>
      <c r="AR220" s="381"/>
      <c r="AS220" s="381"/>
      <c r="AT220" s="381"/>
      <c r="AU220" s="381"/>
      <c r="AV220" s="381"/>
      <c r="AW220" s="381"/>
      <c r="AX220" s="381"/>
      <c r="AY220" s="381"/>
      <c r="AZ220" s="381"/>
      <c r="BA220" s="381"/>
      <c r="BB220" s="381"/>
      <c r="BC220" s="381"/>
      <c r="BD220" s="381"/>
      <c r="BE220" s="381"/>
    </row>
    <row r="221" spans="2:57" s="319" customFormat="1" ht="14.25" customHeight="1" outlineLevel="1">
      <c r="B221" s="323" t="s">
        <v>707</v>
      </c>
      <c r="C221" s="324" t="s">
        <v>708</v>
      </c>
      <c r="D221" s="325"/>
      <c r="E221" s="325"/>
      <c r="F221" s="325"/>
      <c r="G221" s="325"/>
      <c r="H221" s="325"/>
      <c r="I221" s="325"/>
      <c r="J221" s="325"/>
      <c r="K221" s="325"/>
      <c r="L221" s="325"/>
      <c r="M221" s="325"/>
      <c r="N221" s="325"/>
      <c r="O221" s="325"/>
      <c r="P221" s="325"/>
      <c r="Q221" s="325"/>
      <c r="R221" s="325"/>
      <c r="S221" s="325"/>
      <c r="T221" s="325"/>
      <c r="U221" s="325"/>
      <c r="V221" s="325"/>
      <c r="W221" s="325"/>
      <c r="X221" s="325"/>
      <c r="Y221" s="325"/>
      <c r="Z221" s="325"/>
      <c r="AA221" s="325"/>
      <c r="AB221" s="325"/>
      <c r="AC221" s="325"/>
      <c r="AD221" s="325"/>
      <c r="AE221" s="325"/>
      <c r="AF221" s="325"/>
      <c r="AG221" s="325"/>
      <c r="AH221" s="325"/>
      <c r="AI221" s="325"/>
      <c r="AJ221" s="325"/>
      <c r="AK221" s="325"/>
      <c r="AL221" s="325"/>
      <c r="AM221" s="325"/>
      <c r="AN221" s="325"/>
      <c r="AO221" s="325"/>
      <c r="AP221" s="325"/>
      <c r="AQ221" s="325"/>
      <c r="AR221" s="325"/>
      <c r="AS221" s="325"/>
      <c r="AT221" s="325"/>
      <c r="AU221" s="325"/>
      <c r="AV221" s="325"/>
      <c r="AW221" s="325"/>
      <c r="AX221" s="325"/>
      <c r="AY221" s="325"/>
      <c r="AZ221" s="325"/>
      <c r="BA221" s="325"/>
      <c r="BB221" s="325"/>
      <c r="BC221" s="325"/>
      <c r="BD221" s="325"/>
      <c r="BE221" s="325"/>
    </row>
    <row r="222" spans="2:57" s="319" customFormat="1" ht="25.5" outlineLevel="2">
      <c r="B222" s="366" t="s">
        <v>257</v>
      </c>
      <c r="C222" s="367" t="s">
        <v>709</v>
      </c>
      <c r="D222" s="328" t="s">
        <v>542</v>
      </c>
      <c r="E222" s="583">
        <f>'Average Rates'!E154</f>
        <v>197.68016556520558</v>
      </c>
      <c r="F222" s="581">
        <v>1.5</v>
      </c>
      <c r="G222" s="581">
        <f>$E$222*F222</f>
        <v>296.5202483478084</v>
      </c>
      <c r="H222" s="581">
        <v>1.5</v>
      </c>
      <c r="I222" s="581">
        <f>$E$222*H222</f>
        <v>296.5202483478084</v>
      </c>
      <c r="J222" s="581">
        <v>1.5</v>
      </c>
      <c r="K222" s="581">
        <f>$E$222*J222</f>
        <v>296.5202483478084</v>
      </c>
      <c r="L222" s="581">
        <v>1</v>
      </c>
      <c r="M222" s="581">
        <f>$E$222*L222</f>
        <v>197.68016556520558</v>
      </c>
      <c r="N222" s="581">
        <v>1</v>
      </c>
      <c r="O222" s="581">
        <f>$E$222*N222</f>
        <v>197.68016556520558</v>
      </c>
      <c r="P222" s="581">
        <v>1</v>
      </c>
      <c r="Q222" s="581">
        <f>$E$222*P222</f>
        <v>197.68016556520558</v>
      </c>
      <c r="R222" s="581">
        <v>1.5</v>
      </c>
      <c r="S222" s="581">
        <f>$E$222*R222</f>
        <v>296.5202483478084</v>
      </c>
      <c r="T222" s="581">
        <v>3.25</v>
      </c>
      <c r="U222" s="581">
        <f>$E$222*T222</f>
        <v>642.4605380869182</v>
      </c>
      <c r="V222" s="581">
        <v>3.5</v>
      </c>
      <c r="W222" s="581">
        <f>$E$222*V222</f>
        <v>691.8805794782195</v>
      </c>
      <c r="X222" s="581">
        <v>1.5</v>
      </c>
      <c r="Y222" s="581">
        <f>$E$222*X222</f>
        <v>296.5202483478084</v>
      </c>
      <c r="Z222" s="581">
        <v>1</v>
      </c>
      <c r="AA222" s="581">
        <f>$E$222*Z222</f>
        <v>197.68016556520558</v>
      </c>
      <c r="AB222" s="581">
        <v>1</v>
      </c>
      <c r="AC222" s="581">
        <f>$E$222*AB222</f>
        <v>197.68016556520558</v>
      </c>
      <c r="AD222" s="581">
        <v>1</v>
      </c>
      <c r="AE222" s="581">
        <f>$E$222*AD222</f>
        <v>197.68016556520558</v>
      </c>
      <c r="AF222" s="581">
        <v>1.5</v>
      </c>
      <c r="AG222" s="581">
        <f>$E$222*AF222</f>
        <v>296.5202483478084</v>
      </c>
      <c r="AH222" s="581">
        <v>1.5</v>
      </c>
      <c r="AI222" s="581">
        <f>$E$222*AH222</f>
        <v>296.5202483478084</v>
      </c>
      <c r="AJ222" s="581">
        <v>1</v>
      </c>
      <c r="AK222" s="581">
        <f>$E$222*AJ222</f>
        <v>197.68016556520558</v>
      </c>
      <c r="AL222" s="581">
        <v>1</v>
      </c>
      <c r="AM222" s="581">
        <f>$E$222*AL222</f>
        <v>197.68016556520558</v>
      </c>
      <c r="AN222" s="581">
        <v>1.25</v>
      </c>
      <c r="AO222" s="581">
        <f>$E$222*AN222</f>
        <v>247.10020695650698</v>
      </c>
      <c r="AP222" s="581">
        <v>0</v>
      </c>
      <c r="AQ222" s="581">
        <f>$E$222*AP222</f>
        <v>0</v>
      </c>
      <c r="AR222" s="581">
        <v>0</v>
      </c>
      <c r="AS222" s="581">
        <f>$E$222*AR222</f>
        <v>0</v>
      </c>
      <c r="AT222" s="581">
        <v>0</v>
      </c>
      <c r="AU222" s="581">
        <f>$E$222*AT222</f>
        <v>0</v>
      </c>
      <c r="AV222" s="581">
        <v>0</v>
      </c>
      <c r="AW222" s="581">
        <f>$E$222*AV222</f>
        <v>0</v>
      </c>
      <c r="AX222" s="581">
        <v>0.25</v>
      </c>
      <c r="AY222" s="581">
        <f>$E$222*AX222</f>
        <v>49.420041391301396</v>
      </c>
      <c r="AZ222" s="581">
        <v>0.25</v>
      </c>
      <c r="BA222" s="581">
        <f>$E$222*AZ222</f>
        <v>49.420041391301396</v>
      </c>
      <c r="BB222" s="581">
        <v>0</v>
      </c>
      <c r="BC222" s="581">
        <f>$E$222*BB222</f>
        <v>0</v>
      </c>
      <c r="BD222" s="581">
        <v>0</v>
      </c>
      <c r="BE222" s="581">
        <f>$E$222*BD222</f>
        <v>0</v>
      </c>
    </row>
    <row r="223" spans="2:57" s="319" customFormat="1" ht="25.5" outlineLevel="2">
      <c r="B223" s="366" t="s">
        <v>260</v>
      </c>
      <c r="C223" s="367" t="s">
        <v>710</v>
      </c>
      <c r="D223" s="328" t="s">
        <v>542</v>
      </c>
      <c r="E223" s="584"/>
      <c r="F223" s="581"/>
      <c r="G223" s="581"/>
      <c r="H223" s="581"/>
      <c r="I223" s="581"/>
      <c r="J223" s="581"/>
      <c r="K223" s="581"/>
      <c r="L223" s="581"/>
      <c r="M223" s="581"/>
      <c r="N223" s="581"/>
      <c r="O223" s="581"/>
      <c r="P223" s="581"/>
      <c r="Q223" s="581"/>
      <c r="R223" s="581"/>
      <c r="S223" s="581"/>
      <c r="T223" s="581"/>
      <c r="U223" s="581"/>
      <c r="V223" s="581"/>
      <c r="W223" s="581"/>
      <c r="X223" s="581"/>
      <c r="Y223" s="581"/>
      <c r="Z223" s="581"/>
      <c r="AA223" s="581"/>
      <c r="AB223" s="581"/>
      <c r="AC223" s="581"/>
      <c r="AD223" s="581"/>
      <c r="AE223" s="581"/>
      <c r="AF223" s="581"/>
      <c r="AG223" s="581"/>
      <c r="AH223" s="581"/>
      <c r="AI223" s="581"/>
      <c r="AJ223" s="581"/>
      <c r="AK223" s="581"/>
      <c r="AL223" s="581"/>
      <c r="AM223" s="581"/>
      <c r="AN223" s="581"/>
      <c r="AO223" s="581"/>
      <c r="AP223" s="581"/>
      <c r="AQ223" s="581"/>
      <c r="AR223" s="581"/>
      <c r="AS223" s="581"/>
      <c r="AT223" s="581"/>
      <c r="AU223" s="581"/>
      <c r="AV223" s="581"/>
      <c r="AW223" s="581"/>
      <c r="AX223" s="581"/>
      <c r="AY223" s="581"/>
      <c r="AZ223" s="581"/>
      <c r="BA223" s="581"/>
      <c r="BB223" s="581"/>
      <c r="BC223" s="581"/>
      <c r="BD223" s="581"/>
      <c r="BE223" s="581"/>
    </row>
    <row r="224" spans="2:57" s="319" customFormat="1" ht="26.25" customHeight="1" outlineLevel="2">
      <c r="B224" s="366" t="s">
        <v>262</v>
      </c>
      <c r="C224" s="367" t="s">
        <v>711</v>
      </c>
      <c r="D224" s="328" t="s">
        <v>542</v>
      </c>
      <c r="E224" s="584"/>
      <c r="F224" s="581"/>
      <c r="G224" s="581"/>
      <c r="H224" s="581"/>
      <c r="I224" s="581"/>
      <c r="J224" s="581"/>
      <c r="K224" s="581"/>
      <c r="L224" s="581"/>
      <c r="M224" s="581"/>
      <c r="N224" s="581"/>
      <c r="O224" s="581"/>
      <c r="P224" s="581"/>
      <c r="Q224" s="581"/>
      <c r="R224" s="581"/>
      <c r="S224" s="581"/>
      <c r="T224" s="581"/>
      <c r="U224" s="581"/>
      <c r="V224" s="581"/>
      <c r="W224" s="581"/>
      <c r="X224" s="581"/>
      <c r="Y224" s="581"/>
      <c r="Z224" s="581"/>
      <c r="AA224" s="581"/>
      <c r="AB224" s="581"/>
      <c r="AC224" s="581"/>
      <c r="AD224" s="581"/>
      <c r="AE224" s="581"/>
      <c r="AF224" s="581"/>
      <c r="AG224" s="581"/>
      <c r="AH224" s="581"/>
      <c r="AI224" s="581"/>
      <c r="AJ224" s="581"/>
      <c r="AK224" s="581"/>
      <c r="AL224" s="581"/>
      <c r="AM224" s="581"/>
      <c r="AN224" s="581"/>
      <c r="AO224" s="581"/>
      <c r="AP224" s="581"/>
      <c r="AQ224" s="581"/>
      <c r="AR224" s="581"/>
      <c r="AS224" s="581"/>
      <c r="AT224" s="581"/>
      <c r="AU224" s="581"/>
      <c r="AV224" s="581"/>
      <c r="AW224" s="581"/>
      <c r="AX224" s="581"/>
      <c r="AY224" s="581"/>
      <c r="AZ224" s="581"/>
      <c r="BA224" s="581"/>
      <c r="BB224" s="581"/>
      <c r="BC224" s="581"/>
      <c r="BD224" s="581"/>
      <c r="BE224" s="581"/>
    </row>
    <row r="225" spans="2:57" s="319" customFormat="1" ht="26.25" customHeight="1" outlineLevel="2">
      <c r="B225" s="366" t="s">
        <v>264</v>
      </c>
      <c r="C225" s="367" t="s">
        <v>712</v>
      </c>
      <c r="D225" s="328" t="s">
        <v>542</v>
      </c>
      <c r="E225" s="584"/>
      <c r="F225" s="581"/>
      <c r="G225" s="581"/>
      <c r="H225" s="581"/>
      <c r="I225" s="581"/>
      <c r="J225" s="581"/>
      <c r="K225" s="581"/>
      <c r="L225" s="581"/>
      <c r="M225" s="581"/>
      <c r="N225" s="581"/>
      <c r="O225" s="581"/>
      <c r="P225" s="581"/>
      <c r="Q225" s="581"/>
      <c r="R225" s="581"/>
      <c r="S225" s="581"/>
      <c r="T225" s="581"/>
      <c r="U225" s="581"/>
      <c r="V225" s="581"/>
      <c r="W225" s="581"/>
      <c r="X225" s="581"/>
      <c r="Y225" s="581"/>
      <c r="Z225" s="581"/>
      <c r="AA225" s="581"/>
      <c r="AB225" s="581"/>
      <c r="AC225" s="581"/>
      <c r="AD225" s="581"/>
      <c r="AE225" s="581"/>
      <c r="AF225" s="581"/>
      <c r="AG225" s="581"/>
      <c r="AH225" s="581"/>
      <c r="AI225" s="581"/>
      <c r="AJ225" s="581"/>
      <c r="AK225" s="581"/>
      <c r="AL225" s="581"/>
      <c r="AM225" s="581"/>
      <c r="AN225" s="581"/>
      <c r="AO225" s="581"/>
      <c r="AP225" s="581"/>
      <c r="AQ225" s="581"/>
      <c r="AR225" s="581"/>
      <c r="AS225" s="581"/>
      <c r="AT225" s="581"/>
      <c r="AU225" s="581"/>
      <c r="AV225" s="581"/>
      <c r="AW225" s="581"/>
      <c r="AX225" s="581"/>
      <c r="AY225" s="581"/>
      <c r="AZ225" s="581"/>
      <c r="BA225" s="581"/>
      <c r="BB225" s="581"/>
      <c r="BC225" s="581"/>
      <c r="BD225" s="581"/>
      <c r="BE225" s="581"/>
    </row>
    <row r="226" spans="2:57" s="319" customFormat="1" ht="14.25" customHeight="1" outlineLevel="2">
      <c r="B226" s="366" t="s">
        <v>270</v>
      </c>
      <c r="C226" s="367" t="s">
        <v>713</v>
      </c>
      <c r="D226" s="328" t="s">
        <v>555</v>
      </c>
      <c r="E226" s="584"/>
      <c r="F226" s="581"/>
      <c r="G226" s="581"/>
      <c r="H226" s="581"/>
      <c r="I226" s="581"/>
      <c r="J226" s="581"/>
      <c r="K226" s="581"/>
      <c r="L226" s="581"/>
      <c r="M226" s="581"/>
      <c r="N226" s="581"/>
      <c r="O226" s="581"/>
      <c r="P226" s="581"/>
      <c r="Q226" s="581"/>
      <c r="R226" s="581"/>
      <c r="S226" s="581"/>
      <c r="T226" s="581"/>
      <c r="U226" s="581"/>
      <c r="V226" s="581"/>
      <c r="W226" s="581"/>
      <c r="X226" s="581"/>
      <c r="Y226" s="581"/>
      <c r="Z226" s="581"/>
      <c r="AA226" s="581"/>
      <c r="AB226" s="581"/>
      <c r="AC226" s="581"/>
      <c r="AD226" s="581"/>
      <c r="AE226" s="581"/>
      <c r="AF226" s="581"/>
      <c r="AG226" s="581"/>
      <c r="AH226" s="581"/>
      <c r="AI226" s="581"/>
      <c r="AJ226" s="581"/>
      <c r="AK226" s="581"/>
      <c r="AL226" s="581"/>
      <c r="AM226" s="581"/>
      <c r="AN226" s="581"/>
      <c r="AO226" s="581"/>
      <c r="AP226" s="581"/>
      <c r="AQ226" s="581"/>
      <c r="AR226" s="581"/>
      <c r="AS226" s="581"/>
      <c r="AT226" s="581"/>
      <c r="AU226" s="581"/>
      <c r="AV226" s="581"/>
      <c r="AW226" s="581"/>
      <c r="AX226" s="581"/>
      <c r="AY226" s="581"/>
      <c r="AZ226" s="581"/>
      <c r="BA226" s="581"/>
      <c r="BB226" s="581"/>
      <c r="BC226" s="581"/>
      <c r="BD226" s="581"/>
      <c r="BE226" s="581"/>
    </row>
    <row r="227" spans="2:57" s="319" customFormat="1" ht="14.25" customHeight="1" outlineLevel="2">
      <c r="B227" s="366" t="s">
        <v>272</v>
      </c>
      <c r="C227" s="367" t="s">
        <v>641</v>
      </c>
      <c r="D227" s="328" t="s">
        <v>533</v>
      </c>
      <c r="E227" s="584"/>
      <c r="F227" s="581"/>
      <c r="G227" s="581"/>
      <c r="H227" s="581"/>
      <c r="I227" s="581"/>
      <c r="J227" s="581"/>
      <c r="K227" s="581"/>
      <c r="L227" s="581"/>
      <c r="M227" s="581"/>
      <c r="N227" s="581"/>
      <c r="O227" s="581"/>
      <c r="P227" s="581"/>
      <c r="Q227" s="581"/>
      <c r="R227" s="581"/>
      <c r="S227" s="581"/>
      <c r="T227" s="581"/>
      <c r="U227" s="581"/>
      <c r="V227" s="581"/>
      <c r="W227" s="581"/>
      <c r="X227" s="581"/>
      <c r="Y227" s="581"/>
      <c r="Z227" s="581"/>
      <c r="AA227" s="581"/>
      <c r="AB227" s="581"/>
      <c r="AC227" s="581"/>
      <c r="AD227" s="581"/>
      <c r="AE227" s="581"/>
      <c r="AF227" s="581"/>
      <c r="AG227" s="581"/>
      <c r="AH227" s="581"/>
      <c r="AI227" s="581"/>
      <c r="AJ227" s="581"/>
      <c r="AK227" s="581"/>
      <c r="AL227" s="581"/>
      <c r="AM227" s="581"/>
      <c r="AN227" s="581"/>
      <c r="AO227" s="581"/>
      <c r="AP227" s="581"/>
      <c r="AQ227" s="581"/>
      <c r="AR227" s="581"/>
      <c r="AS227" s="581"/>
      <c r="AT227" s="581"/>
      <c r="AU227" s="581"/>
      <c r="AV227" s="581"/>
      <c r="AW227" s="581"/>
      <c r="AX227" s="581"/>
      <c r="AY227" s="581"/>
      <c r="AZ227" s="581"/>
      <c r="BA227" s="581"/>
      <c r="BB227" s="581"/>
      <c r="BC227" s="581"/>
      <c r="BD227" s="581"/>
      <c r="BE227" s="581"/>
    </row>
    <row r="228" spans="2:57" s="319" customFormat="1" ht="14.25" customHeight="1" outlineLevel="2">
      <c r="B228" s="366" t="s">
        <v>287</v>
      </c>
      <c r="C228" s="367" t="s">
        <v>379</v>
      </c>
      <c r="D228" s="328" t="s">
        <v>533</v>
      </c>
      <c r="E228" s="584"/>
      <c r="F228" s="581"/>
      <c r="G228" s="581"/>
      <c r="H228" s="581"/>
      <c r="I228" s="581"/>
      <c r="J228" s="581"/>
      <c r="K228" s="581"/>
      <c r="L228" s="581"/>
      <c r="M228" s="581"/>
      <c r="N228" s="581"/>
      <c r="O228" s="581"/>
      <c r="P228" s="581"/>
      <c r="Q228" s="581"/>
      <c r="R228" s="581"/>
      <c r="S228" s="581"/>
      <c r="T228" s="581"/>
      <c r="U228" s="581"/>
      <c r="V228" s="581"/>
      <c r="W228" s="581"/>
      <c r="X228" s="581"/>
      <c r="Y228" s="581"/>
      <c r="Z228" s="581"/>
      <c r="AA228" s="581"/>
      <c r="AB228" s="581"/>
      <c r="AC228" s="581"/>
      <c r="AD228" s="581"/>
      <c r="AE228" s="581"/>
      <c r="AF228" s="581"/>
      <c r="AG228" s="581"/>
      <c r="AH228" s="581"/>
      <c r="AI228" s="581"/>
      <c r="AJ228" s="581"/>
      <c r="AK228" s="581"/>
      <c r="AL228" s="581"/>
      <c r="AM228" s="581"/>
      <c r="AN228" s="581"/>
      <c r="AO228" s="581"/>
      <c r="AP228" s="581"/>
      <c r="AQ228" s="581"/>
      <c r="AR228" s="581"/>
      <c r="AS228" s="581"/>
      <c r="AT228" s="581"/>
      <c r="AU228" s="581"/>
      <c r="AV228" s="581"/>
      <c r="AW228" s="581"/>
      <c r="AX228" s="581"/>
      <c r="AY228" s="581"/>
      <c r="AZ228" s="581"/>
      <c r="BA228" s="581"/>
      <c r="BB228" s="581"/>
      <c r="BC228" s="581"/>
      <c r="BD228" s="581"/>
      <c r="BE228" s="581"/>
    </row>
    <row r="229" spans="2:57" s="319" customFormat="1" ht="15" customHeight="1" outlineLevel="2">
      <c r="B229" s="366" t="s">
        <v>289</v>
      </c>
      <c r="C229" s="367" t="s">
        <v>714</v>
      </c>
      <c r="D229" s="328" t="s">
        <v>555</v>
      </c>
      <c r="E229" s="584"/>
      <c r="F229" s="581"/>
      <c r="G229" s="581"/>
      <c r="H229" s="581"/>
      <c r="I229" s="581"/>
      <c r="J229" s="581"/>
      <c r="K229" s="581"/>
      <c r="L229" s="581"/>
      <c r="M229" s="581"/>
      <c r="N229" s="581"/>
      <c r="O229" s="581"/>
      <c r="P229" s="581"/>
      <c r="Q229" s="581"/>
      <c r="R229" s="581"/>
      <c r="S229" s="581"/>
      <c r="T229" s="581"/>
      <c r="U229" s="581"/>
      <c r="V229" s="581"/>
      <c r="W229" s="581"/>
      <c r="X229" s="581"/>
      <c r="Y229" s="581"/>
      <c r="Z229" s="581"/>
      <c r="AA229" s="581"/>
      <c r="AB229" s="581"/>
      <c r="AC229" s="581"/>
      <c r="AD229" s="581"/>
      <c r="AE229" s="581"/>
      <c r="AF229" s="581"/>
      <c r="AG229" s="581"/>
      <c r="AH229" s="581"/>
      <c r="AI229" s="581"/>
      <c r="AJ229" s="581"/>
      <c r="AK229" s="581"/>
      <c r="AL229" s="581"/>
      <c r="AM229" s="581"/>
      <c r="AN229" s="581"/>
      <c r="AO229" s="581"/>
      <c r="AP229" s="581"/>
      <c r="AQ229" s="581"/>
      <c r="AR229" s="581"/>
      <c r="AS229" s="581"/>
      <c r="AT229" s="581"/>
      <c r="AU229" s="581"/>
      <c r="AV229" s="581"/>
      <c r="AW229" s="581"/>
      <c r="AX229" s="581"/>
      <c r="AY229" s="581"/>
      <c r="AZ229" s="581"/>
      <c r="BA229" s="581"/>
      <c r="BB229" s="581"/>
      <c r="BC229" s="581"/>
      <c r="BD229" s="581"/>
      <c r="BE229" s="581"/>
    </row>
    <row r="230" spans="2:57" s="319" customFormat="1" ht="15" customHeight="1" outlineLevel="2">
      <c r="B230" s="366" t="s">
        <v>443</v>
      </c>
      <c r="C230" s="367" t="s">
        <v>715</v>
      </c>
      <c r="D230" s="328" t="s">
        <v>555</v>
      </c>
      <c r="E230" s="584"/>
      <c r="F230" s="581"/>
      <c r="G230" s="581"/>
      <c r="H230" s="581"/>
      <c r="I230" s="581"/>
      <c r="J230" s="581"/>
      <c r="K230" s="581"/>
      <c r="L230" s="581"/>
      <c r="M230" s="581"/>
      <c r="N230" s="581"/>
      <c r="O230" s="581"/>
      <c r="P230" s="581"/>
      <c r="Q230" s="581"/>
      <c r="R230" s="581"/>
      <c r="S230" s="581"/>
      <c r="T230" s="581"/>
      <c r="U230" s="581"/>
      <c r="V230" s="581"/>
      <c r="W230" s="581"/>
      <c r="X230" s="581"/>
      <c r="Y230" s="581"/>
      <c r="Z230" s="581"/>
      <c r="AA230" s="581"/>
      <c r="AB230" s="581"/>
      <c r="AC230" s="581"/>
      <c r="AD230" s="581"/>
      <c r="AE230" s="581"/>
      <c r="AF230" s="581"/>
      <c r="AG230" s="581"/>
      <c r="AH230" s="581"/>
      <c r="AI230" s="581"/>
      <c r="AJ230" s="581"/>
      <c r="AK230" s="581"/>
      <c r="AL230" s="581"/>
      <c r="AM230" s="581"/>
      <c r="AN230" s="581"/>
      <c r="AO230" s="581"/>
      <c r="AP230" s="581"/>
      <c r="AQ230" s="581"/>
      <c r="AR230" s="581"/>
      <c r="AS230" s="581"/>
      <c r="AT230" s="581"/>
      <c r="AU230" s="581"/>
      <c r="AV230" s="581"/>
      <c r="AW230" s="581"/>
      <c r="AX230" s="581"/>
      <c r="AY230" s="581"/>
      <c r="AZ230" s="581"/>
      <c r="BA230" s="581"/>
      <c r="BB230" s="581"/>
      <c r="BC230" s="581"/>
      <c r="BD230" s="581"/>
      <c r="BE230" s="581"/>
    </row>
    <row r="231" spans="2:57" s="319" customFormat="1" ht="15" customHeight="1" outlineLevel="2">
      <c r="B231" s="366" t="s">
        <v>291</v>
      </c>
      <c r="C231" s="367" t="s">
        <v>716</v>
      </c>
      <c r="D231" s="328" t="s">
        <v>555</v>
      </c>
      <c r="E231" s="584"/>
      <c r="F231" s="581"/>
      <c r="G231" s="581"/>
      <c r="H231" s="581"/>
      <c r="I231" s="581"/>
      <c r="J231" s="581"/>
      <c r="K231" s="581"/>
      <c r="L231" s="581"/>
      <c r="M231" s="581"/>
      <c r="N231" s="581"/>
      <c r="O231" s="581"/>
      <c r="P231" s="581"/>
      <c r="Q231" s="581"/>
      <c r="R231" s="581"/>
      <c r="S231" s="581"/>
      <c r="T231" s="581"/>
      <c r="U231" s="581"/>
      <c r="V231" s="581"/>
      <c r="W231" s="581"/>
      <c r="X231" s="581"/>
      <c r="Y231" s="581"/>
      <c r="Z231" s="581"/>
      <c r="AA231" s="581"/>
      <c r="AB231" s="581"/>
      <c r="AC231" s="581"/>
      <c r="AD231" s="581"/>
      <c r="AE231" s="581"/>
      <c r="AF231" s="581"/>
      <c r="AG231" s="581"/>
      <c r="AH231" s="581"/>
      <c r="AI231" s="581"/>
      <c r="AJ231" s="581"/>
      <c r="AK231" s="581"/>
      <c r="AL231" s="581"/>
      <c r="AM231" s="581"/>
      <c r="AN231" s="581"/>
      <c r="AO231" s="581"/>
      <c r="AP231" s="581"/>
      <c r="AQ231" s="581"/>
      <c r="AR231" s="581"/>
      <c r="AS231" s="581"/>
      <c r="AT231" s="581"/>
      <c r="AU231" s="581"/>
      <c r="AV231" s="581"/>
      <c r="AW231" s="581"/>
      <c r="AX231" s="581"/>
      <c r="AY231" s="581"/>
      <c r="AZ231" s="581"/>
      <c r="BA231" s="581"/>
      <c r="BB231" s="581"/>
      <c r="BC231" s="581"/>
      <c r="BD231" s="581"/>
      <c r="BE231" s="581"/>
    </row>
    <row r="232" spans="2:57" s="319" customFormat="1" ht="15" customHeight="1" outlineLevel="2">
      <c r="B232" s="366" t="s">
        <v>409</v>
      </c>
      <c r="C232" s="367" t="s">
        <v>717</v>
      </c>
      <c r="D232" s="328" t="s">
        <v>555</v>
      </c>
      <c r="E232" s="584"/>
      <c r="F232" s="581"/>
      <c r="G232" s="581"/>
      <c r="H232" s="581"/>
      <c r="I232" s="581"/>
      <c r="J232" s="581"/>
      <c r="K232" s="581"/>
      <c r="L232" s="581"/>
      <c r="M232" s="581"/>
      <c r="N232" s="581"/>
      <c r="O232" s="581"/>
      <c r="P232" s="581"/>
      <c r="Q232" s="581"/>
      <c r="R232" s="581"/>
      <c r="S232" s="581"/>
      <c r="T232" s="581"/>
      <c r="U232" s="581"/>
      <c r="V232" s="581"/>
      <c r="W232" s="581"/>
      <c r="X232" s="581"/>
      <c r="Y232" s="581"/>
      <c r="Z232" s="581"/>
      <c r="AA232" s="581"/>
      <c r="AB232" s="581"/>
      <c r="AC232" s="581"/>
      <c r="AD232" s="581"/>
      <c r="AE232" s="581"/>
      <c r="AF232" s="581"/>
      <c r="AG232" s="581"/>
      <c r="AH232" s="581"/>
      <c r="AI232" s="581"/>
      <c r="AJ232" s="581"/>
      <c r="AK232" s="581"/>
      <c r="AL232" s="581"/>
      <c r="AM232" s="581"/>
      <c r="AN232" s="581"/>
      <c r="AO232" s="581"/>
      <c r="AP232" s="581"/>
      <c r="AQ232" s="581"/>
      <c r="AR232" s="581"/>
      <c r="AS232" s="581"/>
      <c r="AT232" s="581"/>
      <c r="AU232" s="581"/>
      <c r="AV232" s="581"/>
      <c r="AW232" s="581"/>
      <c r="AX232" s="581"/>
      <c r="AY232" s="581"/>
      <c r="AZ232" s="581"/>
      <c r="BA232" s="581"/>
      <c r="BB232" s="581"/>
      <c r="BC232" s="581"/>
      <c r="BD232" s="581"/>
      <c r="BE232" s="581"/>
    </row>
    <row r="233" spans="2:57" s="319" customFormat="1" ht="15" customHeight="1" outlineLevel="2">
      <c r="B233" s="366" t="s">
        <v>553</v>
      </c>
      <c r="C233" s="367" t="s">
        <v>718</v>
      </c>
      <c r="D233" s="328" t="s">
        <v>555</v>
      </c>
      <c r="E233" s="584"/>
      <c r="F233" s="581"/>
      <c r="G233" s="581"/>
      <c r="H233" s="581"/>
      <c r="I233" s="581"/>
      <c r="J233" s="581"/>
      <c r="K233" s="581"/>
      <c r="L233" s="581"/>
      <c r="M233" s="581"/>
      <c r="N233" s="581"/>
      <c r="O233" s="581"/>
      <c r="P233" s="581"/>
      <c r="Q233" s="581"/>
      <c r="R233" s="581"/>
      <c r="S233" s="581"/>
      <c r="T233" s="581"/>
      <c r="U233" s="581"/>
      <c r="V233" s="581"/>
      <c r="W233" s="581"/>
      <c r="X233" s="581"/>
      <c r="Y233" s="581"/>
      <c r="Z233" s="581"/>
      <c r="AA233" s="581"/>
      <c r="AB233" s="581"/>
      <c r="AC233" s="581"/>
      <c r="AD233" s="581"/>
      <c r="AE233" s="581"/>
      <c r="AF233" s="581"/>
      <c r="AG233" s="581"/>
      <c r="AH233" s="581"/>
      <c r="AI233" s="581"/>
      <c r="AJ233" s="581"/>
      <c r="AK233" s="581"/>
      <c r="AL233" s="581"/>
      <c r="AM233" s="581"/>
      <c r="AN233" s="581"/>
      <c r="AO233" s="581"/>
      <c r="AP233" s="581"/>
      <c r="AQ233" s="581"/>
      <c r="AR233" s="581"/>
      <c r="AS233" s="581"/>
      <c r="AT233" s="581"/>
      <c r="AU233" s="581"/>
      <c r="AV233" s="581"/>
      <c r="AW233" s="581"/>
      <c r="AX233" s="581"/>
      <c r="AY233" s="581"/>
      <c r="AZ233" s="581"/>
      <c r="BA233" s="581"/>
      <c r="BB233" s="581"/>
      <c r="BC233" s="581"/>
      <c r="BD233" s="581"/>
      <c r="BE233" s="581"/>
    </row>
    <row r="234" spans="2:57" s="319" customFormat="1" ht="14.25" customHeight="1" outlineLevel="2">
      <c r="B234" s="366" t="s">
        <v>556</v>
      </c>
      <c r="C234" s="367" t="s">
        <v>385</v>
      </c>
      <c r="D234" s="328" t="s">
        <v>555</v>
      </c>
      <c r="E234" s="584"/>
      <c r="F234" s="581"/>
      <c r="G234" s="581"/>
      <c r="H234" s="581"/>
      <c r="I234" s="581"/>
      <c r="J234" s="581"/>
      <c r="K234" s="581"/>
      <c r="L234" s="581"/>
      <c r="M234" s="581"/>
      <c r="N234" s="581"/>
      <c r="O234" s="581"/>
      <c r="P234" s="581"/>
      <c r="Q234" s="581"/>
      <c r="R234" s="581"/>
      <c r="S234" s="581"/>
      <c r="T234" s="581"/>
      <c r="U234" s="581"/>
      <c r="V234" s="581"/>
      <c r="W234" s="581"/>
      <c r="X234" s="581"/>
      <c r="Y234" s="581"/>
      <c r="Z234" s="581"/>
      <c r="AA234" s="581"/>
      <c r="AB234" s="581"/>
      <c r="AC234" s="581"/>
      <c r="AD234" s="581"/>
      <c r="AE234" s="581"/>
      <c r="AF234" s="581"/>
      <c r="AG234" s="581"/>
      <c r="AH234" s="581"/>
      <c r="AI234" s="581"/>
      <c r="AJ234" s="581"/>
      <c r="AK234" s="581"/>
      <c r="AL234" s="581"/>
      <c r="AM234" s="581"/>
      <c r="AN234" s="581"/>
      <c r="AO234" s="581"/>
      <c r="AP234" s="581"/>
      <c r="AQ234" s="581"/>
      <c r="AR234" s="581"/>
      <c r="AS234" s="581"/>
      <c r="AT234" s="581"/>
      <c r="AU234" s="581"/>
      <c r="AV234" s="581"/>
      <c r="AW234" s="581"/>
      <c r="AX234" s="581"/>
      <c r="AY234" s="581"/>
      <c r="AZ234" s="581"/>
      <c r="BA234" s="581"/>
      <c r="BB234" s="581"/>
      <c r="BC234" s="581"/>
      <c r="BD234" s="581"/>
      <c r="BE234" s="581"/>
    </row>
    <row r="235" spans="2:57" s="319" customFormat="1" ht="14.25" customHeight="1" outlineLevel="2">
      <c r="B235" s="366" t="s">
        <v>567</v>
      </c>
      <c r="C235" s="367" t="s">
        <v>719</v>
      </c>
      <c r="D235" s="328" t="s">
        <v>530</v>
      </c>
      <c r="E235" s="585"/>
      <c r="F235" s="415"/>
      <c r="G235" s="416"/>
      <c r="H235" s="415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  <c r="T235" s="416"/>
      <c r="U235" s="416"/>
      <c r="V235" s="416"/>
      <c r="W235" s="416"/>
      <c r="X235" s="416"/>
      <c r="Y235" s="416"/>
      <c r="Z235" s="416"/>
      <c r="AA235" s="416"/>
      <c r="AB235" s="416"/>
      <c r="AC235" s="416"/>
      <c r="AD235" s="416"/>
      <c r="AE235" s="416"/>
      <c r="AF235" s="416"/>
      <c r="AG235" s="416"/>
      <c r="AH235" s="416"/>
      <c r="AI235" s="416"/>
      <c r="AJ235" s="416"/>
      <c r="AK235" s="416"/>
      <c r="AL235" s="416"/>
      <c r="AM235" s="416"/>
      <c r="AN235" s="416"/>
      <c r="AO235" s="416"/>
      <c r="AP235" s="416"/>
      <c r="AQ235" s="416"/>
      <c r="AR235" s="416"/>
      <c r="AS235" s="416"/>
      <c r="AT235" s="416"/>
      <c r="AU235" s="416"/>
      <c r="AV235" s="416"/>
      <c r="AW235" s="416"/>
      <c r="AX235" s="416"/>
      <c r="AY235" s="416"/>
      <c r="AZ235" s="416"/>
      <c r="BA235" s="416"/>
      <c r="BB235" s="416"/>
      <c r="BC235" s="416"/>
      <c r="BD235" s="416"/>
      <c r="BE235" s="416"/>
    </row>
    <row r="236" spans="2:57" s="319" customFormat="1" ht="14.25" customHeight="1" outlineLevel="1">
      <c r="B236" s="339"/>
      <c r="C236" s="340" t="s">
        <v>720</v>
      </c>
      <c r="D236" s="341" t="s">
        <v>259</v>
      </c>
      <c r="E236" s="341"/>
      <c r="F236" s="341"/>
      <c r="G236" s="341">
        <f>SUM(G222)</f>
        <v>296.5202483478084</v>
      </c>
      <c r="H236" s="341"/>
      <c r="I236" s="341">
        <f>SUM(I222)</f>
        <v>296.5202483478084</v>
      </c>
      <c r="J236" s="341"/>
      <c r="K236" s="341">
        <f>SUM(K222)</f>
        <v>296.5202483478084</v>
      </c>
      <c r="L236" s="341"/>
      <c r="M236" s="341">
        <f>SUM(M222)</f>
        <v>197.68016556520558</v>
      </c>
      <c r="N236" s="341"/>
      <c r="O236" s="341">
        <f>SUM(O222)</f>
        <v>197.68016556520558</v>
      </c>
      <c r="P236" s="341"/>
      <c r="Q236" s="341">
        <f>SUM(Q222)</f>
        <v>197.68016556520558</v>
      </c>
      <c r="R236" s="341"/>
      <c r="S236" s="341">
        <f>SUM(S222)</f>
        <v>296.5202483478084</v>
      </c>
      <c r="T236" s="341"/>
      <c r="U236" s="341">
        <f>SUM(U222)</f>
        <v>642.4605380869182</v>
      </c>
      <c r="V236" s="341"/>
      <c r="W236" s="341">
        <f>SUM(W222)</f>
        <v>691.8805794782195</v>
      </c>
      <c r="X236" s="341"/>
      <c r="Y236" s="341">
        <f>SUM(Y222)</f>
        <v>296.5202483478084</v>
      </c>
      <c r="Z236" s="341"/>
      <c r="AA236" s="341">
        <f>SUM(AA222)</f>
        <v>197.68016556520558</v>
      </c>
      <c r="AB236" s="341"/>
      <c r="AC236" s="341">
        <f>SUM(AC222)</f>
        <v>197.68016556520558</v>
      </c>
      <c r="AD236" s="341"/>
      <c r="AE236" s="341">
        <f>SUM(AE222)</f>
        <v>197.68016556520558</v>
      </c>
      <c r="AF236" s="341"/>
      <c r="AG236" s="341">
        <f>SUM(AG222)</f>
        <v>296.5202483478084</v>
      </c>
      <c r="AH236" s="341"/>
      <c r="AI236" s="341">
        <f>SUM(AI222)</f>
        <v>296.5202483478084</v>
      </c>
      <c r="AJ236" s="341"/>
      <c r="AK236" s="341">
        <f>SUM(AK222)</f>
        <v>197.68016556520558</v>
      </c>
      <c r="AL236" s="341"/>
      <c r="AM236" s="341">
        <f>SUM(AM222)</f>
        <v>197.68016556520558</v>
      </c>
      <c r="AN236" s="341"/>
      <c r="AO236" s="341">
        <f>SUM(AO222)</f>
        <v>247.10020695650698</v>
      </c>
      <c r="AP236" s="341"/>
      <c r="AQ236" s="341">
        <f>SUM(AQ222)</f>
        <v>0</v>
      </c>
      <c r="AR236" s="341"/>
      <c r="AS236" s="341"/>
      <c r="AT236" s="341"/>
      <c r="AU236" s="341">
        <f>SUM(AU222)</f>
        <v>0</v>
      </c>
      <c r="AV236" s="341"/>
      <c r="AW236" s="341">
        <f>SUM(AW222)</f>
        <v>0</v>
      </c>
      <c r="AX236" s="341"/>
      <c r="AY236" s="341">
        <f>SUM(AY222)</f>
        <v>49.420041391301396</v>
      </c>
      <c r="AZ236" s="341"/>
      <c r="BA236" s="341">
        <f>SUM(BA222)</f>
        <v>49.420041391301396</v>
      </c>
      <c r="BB236" s="341"/>
      <c r="BC236" s="341">
        <f>SUM(BC222)</f>
        <v>0</v>
      </c>
      <c r="BD236" s="341"/>
      <c r="BE236" s="341">
        <f>SUM(BE222)</f>
        <v>0</v>
      </c>
    </row>
    <row r="237" spans="2:57" s="319" customFormat="1" ht="14.25" customHeight="1" outlineLevel="1">
      <c r="B237" s="381"/>
      <c r="C237" s="396"/>
      <c r="D237" s="383"/>
      <c r="E237" s="384"/>
      <c r="F237" s="381"/>
      <c r="G237" s="381"/>
      <c r="H237" s="381"/>
      <c r="I237" s="381"/>
      <c r="J237" s="381"/>
      <c r="K237" s="381"/>
      <c r="L237" s="381"/>
      <c r="M237" s="381"/>
      <c r="N237" s="381"/>
      <c r="O237" s="381"/>
      <c r="P237" s="381"/>
      <c r="Q237" s="381"/>
      <c r="R237" s="381"/>
      <c r="S237" s="381"/>
      <c r="T237" s="381"/>
      <c r="U237" s="381"/>
      <c r="V237" s="381"/>
      <c r="W237" s="381"/>
      <c r="X237" s="381"/>
      <c r="Y237" s="381"/>
      <c r="Z237" s="381"/>
      <c r="AA237" s="381"/>
      <c r="AB237" s="381"/>
      <c r="AC237" s="381"/>
      <c r="AD237" s="381"/>
      <c r="AE237" s="381"/>
      <c r="AF237" s="381"/>
      <c r="AG237" s="381"/>
      <c r="AH237" s="381"/>
      <c r="AI237" s="381"/>
      <c r="AJ237" s="381"/>
      <c r="AK237" s="381"/>
      <c r="AL237" s="381"/>
      <c r="AM237" s="381"/>
      <c r="AN237" s="381"/>
      <c r="AO237" s="381"/>
      <c r="AP237" s="381"/>
      <c r="AQ237" s="381"/>
      <c r="AR237" s="381"/>
      <c r="AS237" s="381"/>
      <c r="AT237" s="381"/>
      <c r="AU237" s="381"/>
      <c r="AV237" s="381"/>
      <c r="AW237" s="381"/>
      <c r="AX237" s="381"/>
      <c r="AY237" s="381"/>
      <c r="AZ237" s="381"/>
      <c r="BA237" s="381"/>
      <c r="BB237" s="381"/>
      <c r="BC237" s="381"/>
      <c r="BD237" s="381"/>
      <c r="BE237" s="381"/>
    </row>
    <row r="238" spans="2:57" s="319" customFormat="1" ht="29.25" outlineLevel="1">
      <c r="B238" s="323" t="s">
        <v>721</v>
      </c>
      <c r="C238" s="324" t="s">
        <v>722</v>
      </c>
      <c r="D238" s="325"/>
      <c r="E238" s="325"/>
      <c r="F238" s="325"/>
      <c r="G238" s="325"/>
      <c r="H238" s="325"/>
      <c r="I238" s="325"/>
      <c r="J238" s="325"/>
      <c r="K238" s="325"/>
      <c r="L238" s="325"/>
      <c r="M238" s="325"/>
      <c r="N238" s="325"/>
      <c r="O238" s="325"/>
      <c r="P238" s="325"/>
      <c r="Q238" s="325"/>
      <c r="R238" s="325"/>
      <c r="S238" s="325"/>
      <c r="T238" s="325"/>
      <c r="U238" s="325"/>
      <c r="V238" s="325"/>
      <c r="W238" s="325"/>
      <c r="X238" s="325"/>
      <c r="Y238" s="325"/>
      <c r="Z238" s="325"/>
      <c r="AA238" s="325"/>
      <c r="AB238" s="325"/>
      <c r="AC238" s="325"/>
      <c r="AD238" s="325"/>
      <c r="AE238" s="325"/>
      <c r="AF238" s="325"/>
      <c r="AG238" s="325"/>
      <c r="AH238" s="325"/>
      <c r="AI238" s="325"/>
      <c r="AJ238" s="325"/>
      <c r="AK238" s="325"/>
      <c r="AL238" s="325"/>
      <c r="AM238" s="325"/>
      <c r="AN238" s="325"/>
      <c r="AO238" s="325"/>
      <c r="AP238" s="325"/>
      <c r="AQ238" s="325"/>
      <c r="AR238" s="325"/>
      <c r="AS238" s="325"/>
      <c r="AT238" s="325"/>
      <c r="AU238" s="325"/>
      <c r="AV238" s="325"/>
      <c r="AW238" s="325"/>
      <c r="AX238" s="325"/>
      <c r="AY238" s="325"/>
      <c r="AZ238" s="325"/>
      <c r="BA238" s="325"/>
      <c r="BB238" s="325"/>
      <c r="BC238" s="325"/>
      <c r="BD238" s="325"/>
      <c r="BE238" s="325"/>
    </row>
    <row r="239" spans="2:57" s="319" customFormat="1" ht="14.25" customHeight="1" outlineLevel="2">
      <c r="B239" s="366" t="s">
        <v>257</v>
      </c>
      <c r="C239" s="367" t="s">
        <v>652</v>
      </c>
      <c r="D239" s="328"/>
      <c r="E239" s="330"/>
      <c r="F239" s="417"/>
      <c r="G239" s="337"/>
      <c r="H239" s="417"/>
      <c r="I239" s="337"/>
      <c r="J239" s="417"/>
      <c r="K239" s="417"/>
      <c r="L239" s="417"/>
      <c r="M239" s="417"/>
      <c r="N239" s="417"/>
      <c r="O239" s="417"/>
      <c r="P239" s="417"/>
      <c r="Q239" s="417"/>
      <c r="R239" s="417"/>
      <c r="S239" s="417"/>
      <c r="T239" s="417"/>
      <c r="U239" s="417"/>
      <c r="V239" s="417"/>
      <c r="W239" s="417"/>
      <c r="X239" s="417"/>
      <c r="Y239" s="417"/>
      <c r="Z239" s="417"/>
      <c r="AA239" s="417"/>
      <c r="AB239" s="417"/>
      <c r="AC239" s="417"/>
      <c r="AD239" s="417"/>
      <c r="AE239" s="417"/>
      <c r="AF239" s="417"/>
      <c r="AG239" s="417"/>
      <c r="AH239" s="417"/>
      <c r="AI239" s="417"/>
      <c r="AJ239" s="417"/>
      <c r="AK239" s="417"/>
      <c r="AL239" s="417"/>
      <c r="AM239" s="417"/>
      <c r="AN239" s="417"/>
      <c r="AO239" s="417"/>
      <c r="AP239" s="417"/>
      <c r="AQ239" s="417"/>
      <c r="AR239" s="417"/>
      <c r="AS239" s="417"/>
      <c r="AT239" s="417"/>
      <c r="AU239" s="417"/>
      <c r="AV239" s="417"/>
      <c r="AW239" s="417"/>
      <c r="AX239" s="417"/>
      <c r="AY239" s="417"/>
      <c r="AZ239" s="417"/>
      <c r="BA239" s="417"/>
      <c r="BB239" s="417"/>
      <c r="BC239" s="417"/>
      <c r="BD239" s="417"/>
      <c r="BE239" s="417"/>
    </row>
    <row r="240" spans="2:57" s="319" customFormat="1" ht="14.25" customHeight="1" outlineLevel="3">
      <c r="B240" s="337" t="s">
        <v>540</v>
      </c>
      <c r="C240" s="394" t="s">
        <v>723</v>
      </c>
      <c r="D240" s="328" t="s">
        <v>555</v>
      </c>
      <c r="E240" s="329">
        <f>'Average Rates'!$E$98</f>
        <v>2.515835433314186</v>
      </c>
      <c r="F240" s="330">
        <v>15</v>
      </c>
      <c r="G240" s="330">
        <f>F240*$E240</f>
        <v>37.73753149971279</v>
      </c>
      <c r="H240" s="330">
        <v>15</v>
      </c>
      <c r="I240" s="330">
        <f>H240*$E240</f>
        <v>37.73753149971279</v>
      </c>
      <c r="J240" s="330">
        <v>15</v>
      </c>
      <c r="K240" s="330">
        <f>J240*$E240</f>
        <v>37.73753149971279</v>
      </c>
      <c r="L240" s="330">
        <v>12</v>
      </c>
      <c r="M240" s="330">
        <f>L240*$E240</f>
        <v>30.190025199770233</v>
      </c>
      <c r="N240" s="330">
        <v>12</v>
      </c>
      <c r="O240" s="330">
        <f>N240*$E240</f>
        <v>30.190025199770233</v>
      </c>
      <c r="P240" s="330">
        <v>12</v>
      </c>
      <c r="Q240" s="330">
        <f>P240*$E240</f>
        <v>30.190025199770233</v>
      </c>
      <c r="R240" s="330">
        <v>15</v>
      </c>
      <c r="S240" s="330">
        <f>R240*$E240</f>
        <v>37.73753149971279</v>
      </c>
      <c r="T240" s="330">
        <v>27</v>
      </c>
      <c r="U240" s="330">
        <f>T240*$E240</f>
        <v>67.92755669948302</v>
      </c>
      <c r="V240" s="330">
        <v>27</v>
      </c>
      <c r="W240" s="330">
        <f>V240*$E240</f>
        <v>67.92755669948302</v>
      </c>
      <c r="X240" s="330">
        <v>15</v>
      </c>
      <c r="Y240" s="330">
        <f aca="true" t="shared" si="223" ref="Y240:Y250">X240*$E240</f>
        <v>37.73753149971279</v>
      </c>
      <c r="Z240" s="330">
        <v>12</v>
      </c>
      <c r="AA240" s="330">
        <f>Z240*$E240</f>
        <v>30.190025199770233</v>
      </c>
      <c r="AB240" s="330">
        <v>12</v>
      </c>
      <c r="AC240" s="330">
        <f>AB240*$E240</f>
        <v>30.190025199770233</v>
      </c>
      <c r="AD240" s="330">
        <v>12</v>
      </c>
      <c r="AE240" s="330">
        <f>AD240*$E240</f>
        <v>30.190025199770233</v>
      </c>
      <c r="AF240" s="330">
        <v>15</v>
      </c>
      <c r="AG240" s="330">
        <f>AF240*$E240</f>
        <v>37.73753149971279</v>
      </c>
      <c r="AH240" s="330">
        <v>15</v>
      </c>
      <c r="AI240" s="330">
        <f>AH240*$E240</f>
        <v>37.73753149971279</v>
      </c>
      <c r="AJ240" s="330">
        <v>12</v>
      </c>
      <c r="AK240" s="330">
        <f>AJ240*$E240</f>
        <v>30.190025199770233</v>
      </c>
      <c r="AL240" s="330">
        <v>12</v>
      </c>
      <c r="AM240" s="330">
        <f>AL240*$E240</f>
        <v>30.190025199770233</v>
      </c>
      <c r="AN240" s="330">
        <v>15</v>
      </c>
      <c r="AO240" s="330">
        <f>AN240*$E240</f>
        <v>37.73753149971279</v>
      </c>
      <c r="AP240" s="330">
        <v>0</v>
      </c>
      <c r="AQ240" s="330">
        <v>0</v>
      </c>
      <c r="AR240" s="330">
        <v>0</v>
      </c>
      <c r="AS240" s="330">
        <v>0</v>
      </c>
      <c r="AT240" s="330">
        <v>0</v>
      </c>
      <c r="AU240" s="330">
        <f aca="true" t="shared" si="224" ref="AU240:AU250">AT240*$E240</f>
        <v>0</v>
      </c>
      <c r="AV240" s="330">
        <v>0</v>
      </c>
      <c r="AW240" s="330">
        <f aca="true" t="shared" si="225" ref="AW240:AW250">AV240*$E240</f>
        <v>0</v>
      </c>
      <c r="AX240" s="330">
        <v>0</v>
      </c>
      <c r="AY240" s="330">
        <f aca="true" t="shared" si="226" ref="AY240:AY250">AX240*$E240</f>
        <v>0</v>
      </c>
      <c r="AZ240" s="330">
        <v>0</v>
      </c>
      <c r="BA240" s="330">
        <f aca="true" t="shared" si="227" ref="BA240:BA250">AZ240*$E240</f>
        <v>0</v>
      </c>
      <c r="BB240" s="330">
        <v>0</v>
      </c>
      <c r="BC240" s="330">
        <f aca="true" t="shared" si="228" ref="BC240:BC250">BB240*$E240</f>
        <v>0</v>
      </c>
      <c r="BD240" s="330">
        <v>0</v>
      </c>
      <c r="BE240" s="330">
        <f aca="true" t="shared" si="229" ref="BE240:BE250">BD240*$E240</f>
        <v>0</v>
      </c>
    </row>
    <row r="241" spans="2:57" s="319" customFormat="1" ht="14.25" customHeight="1" outlineLevel="3">
      <c r="B241" s="337" t="s">
        <v>543</v>
      </c>
      <c r="C241" s="394" t="s">
        <v>724</v>
      </c>
      <c r="D241" s="328" t="s">
        <v>555</v>
      </c>
      <c r="E241" s="329">
        <f>'Average Rates'!$E$98</f>
        <v>2.515835433314186</v>
      </c>
      <c r="F241" s="330">
        <v>18</v>
      </c>
      <c r="G241" s="330">
        <f>F241*$E241</f>
        <v>45.28503779965535</v>
      </c>
      <c r="H241" s="330">
        <v>18</v>
      </c>
      <c r="I241" s="330">
        <f>H241*$E241</f>
        <v>45.28503779965535</v>
      </c>
      <c r="J241" s="330">
        <v>18</v>
      </c>
      <c r="K241" s="330">
        <f>J241*$E241</f>
        <v>45.28503779965535</v>
      </c>
      <c r="L241" s="330">
        <v>15</v>
      </c>
      <c r="M241" s="330">
        <f>L241*$E241</f>
        <v>37.73753149971279</v>
      </c>
      <c r="N241" s="330">
        <v>15</v>
      </c>
      <c r="O241" s="330">
        <f>N241*$E241</f>
        <v>37.73753149971279</v>
      </c>
      <c r="P241" s="330">
        <v>15</v>
      </c>
      <c r="Q241" s="330">
        <f>P241*$E241</f>
        <v>37.73753149971279</v>
      </c>
      <c r="R241" s="330">
        <v>18</v>
      </c>
      <c r="S241" s="330">
        <f>R241*$E241</f>
        <v>45.28503779965535</v>
      </c>
      <c r="T241" s="330">
        <v>12</v>
      </c>
      <c r="U241" s="330">
        <f>T241*$E241</f>
        <v>30.190025199770233</v>
      </c>
      <c r="V241" s="330">
        <v>12</v>
      </c>
      <c r="W241" s="330">
        <f>V241*$E241</f>
        <v>30.190025199770233</v>
      </c>
      <c r="X241" s="330">
        <v>18</v>
      </c>
      <c r="Y241" s="330">
        <f t="shared" si="223"/>
        <v>45.28503779965535</v>
      </c>
      <c r="Z241" s="330">
        <v>15</v>
      </c>
      <c r="AA241" s="330">
        <f>Z241*$E241</f>
        <v>37.73753149971279</v>
      </c>
      <c r="AB241" s="330">
        <v>15</v>
      </c>
      <c r="AC241" s="330">
        <f>AB241*$E241</f>
        <v>37.73753149971279</v>
      </c>
      <c r="AD241" s="330">
        <v>15</v>
      </c>
      <c r="AE241" s="330">
        <f>AD241*$E241</f>
        <v>37.73753149971279</v>
      </c>
      <c r="AF241" s="330">
        <v>18</v>
      </c>
      <c r="AG241" s="330">
        <f>AF241*$E241</f>
        <v>45.28503779965535</v>
      </c>
      <c r="AH241" s="330">
        <v>17</v>
      </c>
      <c r="AI241" s="330">
        <f>AH241*$E241</f>
        <v>42.76920236634116</v>
      </c>
      <c r="AJ241" s="330">
        <v>15</v>
      </c>
      <c r="AK241" s="330">
        <f>AJ241*$E241</f>
        <v>37.73753149971279</v>
      </c>
      <c r="AL241" s="330">
        <v>15</v>
      </c>
      <c r="AM241" s="330">
        <f>AL241*$E241</f>
        <v>37.73753149971279</v>
      </c>
      <c r="AN241" s="330">
        <v>18</v>
      </c>
      <c r="AO241" s="330">
        <f>AN241*$E241</f>
        <v>45.28503779965535</v>
      </c>
      <c r="AP241" s="330">
        <v>0</v>
      </c>
      <c r="AQ241" s="330">
        <v>0</v>
      </c>
      <c r="AR241" s="330">
        <v>0</v>
      </c>
      <c r="AS241" s="330">
        <v>0</v>
      </c>
      <c r="AT241" s="330">
        <v>0</v>
      </c>
      <c r="AU241" s="330">
        <f t="shared" si="224"/>
        <v>0</v>
      </c>
      <c r="AV241" s="330">
        <v>0</v>
      </c>
      <c r="AW241" s="330">
        <f t="shared" si="225"/>
        <v>0</v>
      </c>
      <c r="AX241" s="330">
        <v>2</v>
      </c>
      <c r="AY241" s="330">
        <f t="shared" si="226"/>
        <v>5.031670866628372</v>
      </c>
      <c r="AZ241" s="330">
        <v>2</v>
      </c>
      <c r="BA241" s="330">
        <f t="shared" si="227"/>
        <v>5.031670866628372</v>
      </c>
      <c r="BB241" s="330">
        <v>0</v>
      </c>
      <c r="BC241" s="330">
        <f t="shared" si="228"/>
        <v>0</v>
      </c>
      <c r="BD241" s="330">
        <v>0</v>
      </c>
      <c r="BE241" s="330">
        <f t="shared" si="229"/>
        <v>0</v>
      </c>
    </row>
    <row r="242" spans="2:57" s="319" customFormat="1" ht="14.25" customHeight="1" outlineLevel="3">
      <c r="B242" s="337" t="s">
        <v>606</v>
      </c>
      <c r="C242" s="394" t="s">
        <v>725</v>
      </c>
      <c r="D242" s="328" t="s">
        <v>555</v>
      </c>
      <c r="E242" s="329">
        <f>'Average Rates'!$E$98</f>
        <v>2.515835433314186</v>
      </c>
      <c r="F242" s="330">
        <v>4</v>
      </c>
      <c r="G242" s="330">
        <f>F242*$E242</f>
        <v>10.063341733256744</v>
      </c>
      <c r="H242" s="330">
        <v>4</v>
      </c>
      <c r="I242" s="330">
        <f>H242*$E242</f>
        <v>10.063341733256744</v>
      </c>
      <c r="J242" s="330">
        <v>4</v>
      </c>
      <c r="K242" s="330">
        <f>J242*$E242</f>
        <v>10.063341733256744</v>
      </c>
      <c r="L242" s="330">
        <v>3</v>
      </c>
      <c r="M242" s="330">
        <f>L242*$E242</f>
        <v>7.547506299942558</v>
      </c>
      <c r="N242" s="330">
        <v>3</v>
      </c>
      <c r="O242" s="330">
        <f>N242*$E242</f>
        <v>7.547506299942558</v>
      </c>
      <c r="P242" s="330">
        <v>3</v>
      </c>
      <c r="Q242" s="330">
        <f>P242*$E242</f>
        <v>7.547506299942558</v>
      </c>
      <c r="R242" s="330">
        <v>4</v>
      </c>
      <c r="S242" s="330">
        <f>R242*$E242</f>
        <v>10.063341733256744</v>
      </c>
      <c r="T242" s="330">
        <v>16</v>
      </c>
      <c r="U242" s="330">
        <f>T242*$E242</f>
        <v>40.253366933026975</v>
      </c>
      <c r="V242" s="330">
        <v>18</v>
      </c>
      <c r="W242" s="330">
        <f>V242*$E242</f>
        <v>45.28503779965535</v>
      </c>
      <c r="X242" s="330">
        <v>4</v>
      </c>
      <c r="Y242" s="330">
        <f t="shared" si="223"/>
        <v>10.063341733256744</v>
      </c>
      <c r="Z242" s="330">
        <v>3</v>
      </c>
      <c r="AA242" s="330">
        <f>Z242*$E242</f>
        <v>7.547506299942558</v>
      </c>
      <c r="AB242" s="330">
        <v>3</v>
      </c>
      <c r="AC242" s="330">
        <f>AB242*$E242</f>
        <v>7.547506299942558</v>
      </c>
      <c r="AD242" s="330">
        <v>3</v>
      </c>
      <c r="AE242" s="330">
        <f>AD242*$E242</f>
        <v>7.547506299942558</v>
      </c>
      <c r="AF242" s="330">
        <v>4</v>
      </c>
      <c r="AG242" s="330">
        <f>AF242*$E242</f>
        <v>10.063341733256744</v>
      </c>
      <c r="AH242" s="330">
        <v>4</v>
      </c>
      <c r="AI242" s="330">
        <f>AH242*$E242</f>
        <v>10.063341733256744</v>
      </c>
      <c r="AJ242" s="330">
        <v>3</v>
      </c>
      <c r="AK242" s="330">
        <f>AJ242*$E242</f>
        <v>7.547506299942558</v>
      </c>
      <c r="AL242" s="330">
        <v>3</v>
      </c>
      <c r="AM242" s="330">
        <f>AL242*$E242</f>
        <v>7.547506299942558</v>
      </c>
      <c r="AN242" s="330">
        <v>3</v>
      </c>
      <c r="AO242" s="330">
        <f>AN242*$E242</f>
        <v>7.547506299942558</v>
      </c>
      <c r="AP242" s="330">
        <v>0</v>
      </c>
      <c r="AQ242" s="330">
        <v>0</v>
      </c>
      <c r="AR242" s="330">
        <v>0</v>
      </c>
      <c r="AS242" s="330">
        <v>0</v>
      </c>
      <c r="AT242" s="330">
        <v>0</v>
      </c>
      <c r="AU242" s="330">
        <f t="shared" si="224"/>
        <v>0</v>
      </c>
      <c r="AV242" s="330">
        <v>0</v>
      </c>
      <c r="AW242" s="330">
        <f t="shared" si="225"/>
        <v>0</v>
      </c>
      <c r="AX242" s="330">
        <v>0</v>
      </c>
      <c r="AY242" s="330">
        <f t="shared" si="226"/>
        <v>0</v>
      </c>
      <c r="AZ242" s="330">
        <v>2</v>
      </c>
      <c r="BA242" s="330">
        <f t="shared" si="227"/>
        <v>5.031670866628372</v>
      </c>
      <c r="BB242" s="330">
        <v>0</v>
      </c>
      <c r="BC242" s="330">
        <f t="shared" si="228"/>
        <v>0</v>
      </c>
      <c r="BD242" s="330">
        <v>0</v>
      </c>
      <c r="BE242" s="330">
        <f t="shared" si="229"/>
        <v>0</v>
      </c>
    </row>
    <row r="243" spans="2:57" s="319" customFormat="1" ht="14.25" customHeight="1" outlineLevel="2">
      <c r="B243" s="366" t="s">
        <v>260</v>
      </c>
      <c r="C243" s="367" t="s">
        <v>656</v>
      </c>
      <c r="D243" s="328"/>
      <c r="E243" s="418"/>
      <c r="F243" s="330"/>
      <c r="G243" s="337"/>
      <c r="H243" s="330"/>
      <c r="I243" s="337"/>
      <c r="J243" s="330"/>
      <c r="K243" s="330"/>
      <c r="L243" s="330"/>
      <c r="M243" s="330"/>
      <c r="N243" s="330"/>
      <c r="O243" s="330"/>
      <c r="P243" s="330"/>
      <c r="Q243" s="330"/>
      <c r="R243" s="330"/>
      <c r="S243" s="330"/>
      <c r="T243" s="330"/>
      <c r="U243" s="330"/>
      <c r="V243" s="330"/>
      <c r="W243" s="330"/>
      <c r="X243" s="330"/>
      <c r="Y243" s="330">
        <f t="shared" si="223"/>
        <v>0</v>
      </c>
      <c r="Z243" s="330"/>
      <c r="AA243" s="330"/>
      <c r="AB243" s="330"/>
      <c r="AC243" s="330"/>
      <c r="AD243" s="330"/>
      <c r="AE243" s="330"/>
      <c r="AF243" s="330"/>
      <c r="AG243" s="330"/>
      <c r="AH243" s="330"/>
      <c r="AI243" s="330"/>
      <c r="AJ243" s="330"/>
      <c r="AK243" s="330"/>
      <c r="AL243" s="330"/>
      <c r="AM243" s="330"/>
      <c r="AN243" s="330"/>
      <c r="AO243" s="330"/>
      <c r="AP243" s="330">
        <v>0</v>
      </c>
      <c r="AQ243" s="330">
        <v>0</v>
      </c>
      <c r="AR243" s="330">
        <v>0</v>
      </c>
      <c r="AS243" s="330">
        <v>0</v>
      </c>
      <c r="AT243" s="330">
        <v>0</v>
      </c>
      <c r="AU243" s="330">
        <f t="shared" si="224"/>
        <v>0</v>
      </c>
      <c r="AV243" s="330">
        <v>0</v>
      </c>
      <c r="AW243" s="330">
        <f t="shared" si="225"/>
        <v>0</v>
      </c>
      <c r="AX243" s="330">
        <v>0</v>
      </c>
      <c r="AY243" s="330">
        <f t="shared" si="226"/>
        <v>0</v>
      </c>
      <c r="AZ243" s="330">
        <v>0</v>
      </c>
      <c r="BA243" s="330">
        <f t="shared" si="227"/>
        <v>0</v>
      </c>
      <c r="BB243" s="330">
        <v>0</v>
      </c>
      <c r="BC243" s="330">
        <f t="shared" si="228"/>
        <v>0</v>
      </c>
      <c r="BD243" s="330">
        <v>0</v>
      </c>
      <c r="BE243" s="330">
        <f t="shared" si="229"/>
        <v>0</v>
      </c>
    </row>
    <row r="244" spans="2:57" s="319" customFormat="1" ht="14.25" customHeight="1" outlineLevel="2">
      <c r="B244" s="337" t="s">
        <v>540</v>
      </c>
      <c r="C244" s="405" t="s">
        <v>726</v>
      </c>
      <c r="D244" s="328" t="s">
        <v>555</v>
      </c>
      <c r="E244" s="329">
        <f>'Average Rates'!E93</f>
        <v>0.5031670866628372</v>
      </c>
      <c r="F244" s="330">
        <v>10</v>
      </c>
      <c r="G244" s="330">
        <f aca="true" t="shared" si="230" ref="G244:G250">F244*$E244</f>
        <v>5.031670866628372</v>
      </c>
      <c r="H244" s="330">
        <v>10</v>
      </c>
      <c r="I244" s="330">
        <f aca="true" t="shared" si="231" ref="I244:I250">H244*$E244</f>
        <v>5.031670866628372</v>
      </c>
      <c r="J244" s="330">
        <v>10</v>
      </c>
      <c r="K244" s="330">
        <f aca="true" t="shared" si="232" ref="K244:K250">J244*$E244</f>
        <v>5.031670866628372</v>
      </c>
      <c r="L244" s="330">
        <v>8</v>
      </c>
      <c r="M244" s="330">
        <f aca="true" t="shared" si="233" ref="M244:M250">L244*$E244</f>
        <v>4.025336693302697</v>
      </c>
      <c r="N244" s="330">
        <v>8</v>
      </c>
      <c r="O244" s="330">
        <f aca="true" t="shared" si="234" ref="O244:O250">N244*$E244</f>
        <v>4.025336693302697</v>
      </c>
      <c r="P244" s="330">
        <v>8</v>
      </c>
      <c r="Q244" s="330">
        <f aca="true" t="shared" si="235" ref="Q244:Q250">P244*$E244</f>
        <v>4.025336693302697</v>
      </c>
      <c r="R244" s="330">
        <v>10</v>
      </c>
      <c r="S244" s="330">
        <f aca="true" t="shared" si="236" ref="S244:S250">R244*$E244</f>
        <v>5.031670866628372</v>
      </c>
      <c r="T244" s="330">
        <v>13</v>
      </c>
      <c r="U244" s="330">
        <f aca="true" t="shared" si="237" ref="U244:U250">T244*$E244</f>
        <v>6.541172126616883</v>
      </c>
      <c r="V244" s="330">
        <v>14</v>
      </c>
      <c r="W244" s="330">
        <f aca="true" t="shared" si="238" ref="W244:W250">V244*$E244</f>
        <v>7.04433921327972</v>
      </c>
      <c r="X244" s="330">
        <v>10</v>
      </c>
      <c r="Y244" s="330">
        <f t="shared" si="223"/>
        <v>5.031670866628372</v>
      </c>
      <c r="Z244" s="330">
        <v>8</v>
      </c>
      <c r="AA244" s="330">
        <f aca="true" t="shared" si="239" ref="AA244:AA250">Z244*$E244</f>
        <v>4.025336693302697</v>
      </c>
      <c r="AB244" s="330">
        <v>8</v>
      </c>
      <c r="AC244" s="330">
        <f aca="true" t="shared" si="240" ref="AC244:AC250">AB244*$E244</f>
        <v>4.025336693302697</v>
      </c>
      <c r="AD244" s="330">
        <v>7</v>
      </c>
      <c r="AE244" s="330">
        <f aca="true" t="shared" si="241" ref="AE244:AE250">AD244*$E244</f>
        <v>3.52216960663986</v>
      </c>
      <c r="AF244" s="330">
        <v>10</v>
      </c>
      <c r="AG244" s="330">
        <f aca="true" t="shared" si="242" ref="AG244:AG250">AF244*$E244</f>
        <v>5.031670866628372</v>
      </c>
      <c r="AH244" s="330">
        <v>11</v>
      </c>
      <c r="AI244" s="330">
        <f aca="true" t="shared" si="243" ref="AI244:AI250">AH244*$E244</f>
        <v>5.534837953291209</v>
      </c>
      <c r="AJ244" s="330">
        <v>8</v>
      </c>
      <c r="AK244" s="330">
        <f aca="true" t="shared" si="244" ref="AK244:AK250">AJ244*$E244</f>
        <v>4.025336693302697</v>
      </c>
      <c r="AL244" s="330">
        <v>8</v>
      </c>
      <c r="AM244" s="330">
        <f aca="true" t="shared" si="245" ref="AM244:AM250">AL244*$E244</f>
        <v>4.025336693302697</v>
      </c>
      <c r="AN244" s="330">
        <v>9</v>
      </c>
      <c r="AO244" s="330">
        <f aca="true" t="shared" si="246" ref="AO244:AO250">AN244*$E244</f>
        <v>4.5285037799655345</v>
      </c>
      <c r="AP244" s="330">
        <v>0</v>
      </c>
      <c r="AQ244" s="330">
        <v>0</v>
      </c>
      <c r="AR244" s="330">
        <v>0</v>
      </c>
      <c r="AS244" s="330">
        <v>0</v>
      </c>
      <c r="AT244" s="330">
        <v>0</v>
      </c>
      <c r="AU244" s="330">
        <f t="shared" si="224"/>
        <v>0</v>
      </c>
      <c r="AV244" s="330">
        <v>0</v>
      </c>
      <c r="AW244" s="330">
        <f t="shared" si="225"/>
        <v>0</v>
      </c>
      <c r="AX244" s="330">
        <v>1</v>
      </c>
      <c r="AY244" s="330">
        <f t="shared" si="226"/>
        <v>0.5031670866628372</v>
      </c>
      <c r="AZ244" s="330">
        <v>1</v>
      </c>
      <c r="BA244" s="330">
        <f t="shared" si="227"/>
        <v>0.5031670866628372</v>
      </c>
      <c r="BB244" s="330">
        <v>0</v>
      </c>
      <c r="BC244" s="330">
        <f t="shared" si="228"/>
        <v>0</v>
      </c>
      <c r="BD244" s="330">
        <v>0</v>
      </c>
      <c r="BE244" s="330">
        <f t="shared" si="229"/>
        <v>0</v>
      </c>
    </row>
    <row r="245" spans="2:57" s="319" customFormat="1" ht="14.25" customHeight="1" outlineLevel="2">
      <c r="B245" s="337" t="s">
        <v>543</v>
      </c>
      <c r="C245" s="405" t="s">
        <v>603</v>
      </c>
      <c r="D245" s="328" t="s">
        <v>555</v>
      </c>
      <c r="E245" s="329">
        <f>'Average Rates'!E94</f>
        <v>0.40253366933026974</v>
      </c>
      <c r="F245" s="330">
        <v>37</v>
      </c>
      <c r="G245" s="330">
        <f t="shared" si="230"/>
        <v>14.89374576521998</v>
      </c>
      <c r="H245" s="330">
        <v>37</v>
      </c>
      <c r="I245" s="330">
        <f t="shared" si="231"/>
        <v>14.89374576521998</v>
      </c>
      <c r="J245" s="330">
        <v>37</v>
      </c>
      <c r="K245" s="330">
        <f t="shared" si="232"/>
        <v>14.89374576521998</v>
      </c>
      <c r="L245" s="330">
        <v>29</v>
      </c>
      <c r="M245" s="330">
        <f t="shared" si="233"/>
        <v>11.673476410577823</v>
      </c>
      <c r="N245" s="330">
        <v>29</v>
      </c>
      <c r="O245" s="330">
        <f t="shared" si="234"/>
        <v>11.673476410577823</v>
      </c>
      <c r="P245" s="330">
        <v>29</v>
      </c>
      <c r="Q245" s="330">
        <f t="shared" si="235"/>
        <v>11.673476410577823</v>
      </c>
      <c r="R245" s="330">
        <v>37</v>
      </c>
      <c r="S245" s="330">
        <f t="shared" si="236"/>
        <v>14.89374576521998</v>
      </c>
      <c r="T245" s="330">
        <v>56</v>
      </c>
      <c r="U245" s="330">
        <f t="shared" si="237"/>
        <v>22.541885482495104</v>
      </c>
      <c r="V245" s="330">
        <v>65</v>
      </c>
      <c r="W245" s="330">
        <f t="shared" si="238"/>
        <v>26.164688506467535</v>
      </c>
      <c r="X245" s="330">
        <v>37</v>
      </c>
      <c r="Y245" s="330">
        <f t="shared" si="223"/>
        <v>14.89374576521998</v>
      </c>
      <c r="Z245" s="330">
        <v>29</v>
      </c>
      <c r="AA245" s="330">
        <f t="shared" si="239"/>
        <v>11.673476410577823</v>
      </c>
      <c r="AB245" s="330">
        <v>29</v>
      </c>
      <c r="AC245" s="330">
        <f t="shared" si="240"/>
        <v>11.673476410577823</v>
      </c>
      <c r="AD245" s="330">
        <v>25</v>
      </c>
      <c r="AE245" s="330">
        <f t="shared" si="241"/>
        <v>10.063341733256744</v>
      </c>
      <c r="AF245" s="330">
        <v>37</v>
      </c>
      <c r="AG245" s="330">
        <f t="shared" si="242"/>
        <v>14.89374576521998</v>
      </c>
      <c r="AH245" s="330">
        <v>41</v>
      </c>
      <c r="AI245" s="330">
        <f t="shared" si="243"/>
        <v>16.50388044254106</v>
      </c>
      <c r="AJ245" s="330">
        <v>29</v>
      </c>
      <c r="AK245" s="330">
        <f t="shared" si="244"/>
        <v>11.673476410577823</v>
      </c>
      <c r="AL245" s="330">
        <v>29</v>
      </c>
      <c r="AM245" s="330">
        <f t="shared" si="245"/>
        <v>11.673476410577823</v>
      </c>
      <c r="AN245" s="330">
        <v>33</v>
      </c>
      <c r="AO245" s="330">
        <f t="shared" si="246"/>
        <v>13.283611087898901</v>
      </c>
      <c r="AP245" s="330">
        <v>0</v>
      </c>
      <c r="AQ245" s="330">
        <v>0</v>
      </c>
      <c r="AR245" s="330">
        <v>0</v>
      </c>
      <c r="AS245" s="330">
        <v>0</v>
      </c>
      <c r="AT245" s="330">
        <v>0</v>
      </c>
      <c r="AU245" s="330">
        <f t="shared" si="224"/>
        <v>0</v>
      </c>
      <c r="AV245" s="330">
        <v>0</v>
      </c>
      <c r="AW245" s="330">
        <f t="shared" si="225"/>
        <v>0</v>
      </c>
      <c r="AX245" s="330">
        <v>4</v>
      </c>
      <c r="AY245" s="330">
        <f t="shared" si="226"/>
        <v>1.610134677321079</v>
      </c>
      <c r="AZ245" s="330">
        <v>4</v>
      </c>
      <c r="BA245" s="330">
        <f t="shared" si="227"/>
        <v>1.610134677321079</v>
      </c>
      <c r="BB245" s="330">
        <v>0</v>
      </c>
      <c r="BC245" s="330">
        <f t="shared" si="228"/>
        <v>0</v>
      </c>
      <c r="BD245" s="330">
        <v>0</v>
      </c>
      <c r="BE245" s="330">
        <f t="shared" si="229"/>
        <v>0</v>
      </c>
    </row>
    <row r="246" spans="2:57" s="319" customFormat="1" ht="14.25" customHeight="1" outlineLevel="2">
      <c r="B246" s="330" t="s">
        <v>606</v>
      </c>
      <c r="C246" s="394" t="s">
        <v>727</v>
      </c>
      <c r="D246" s="328" t="s">
        <v>555</v>
      </c>
      <c r="E246" s="329">
        <f>'Average Rates'!E95</f>
        <v>0.10063341733256743</v>
      </c>
      <c r="F246" s="330">
        <v>30</v>
      </c>
      <c r="G246" s="330">
        <f t="shared" si="230"/>
        <v>3.019002519977023</v>
      </c>
      <c r="H246" s="330">
        <v>30</v>
      </c>
      <c r="I246" s="330">
        <f t="shared" si="231"/>
        <v>3.019002519977023</v>
      </c>
      <c r="J246" s="330">
        <v>30</v>
      </c>
      <c r="K246" s="330">
        <f t="shared" si="232"/>
        <v>3.019002519977023</v>
      </c>
      <c r="L246" s="330">
        <v>24</v>
      </c>
      <c r="M246" s="330">
        <f t="shared" si="233"/>
        <v>2.4152020159816185</v>
      </c>
      <c r="N246" s="330">
        <v>24</v>
      </c>
      <c r="O246" s="330">
        <f t="shared" si="234"/>
        <v>2.4152020159816185</v>
      </c>
      <c r="P246" s="330">
        <v>24</v>
      </c>
      <c r="Q246" s="330">
        <f t="shared" si="235"/>
        <v>2.4152020159816185</v>
      </c>
      <c r="R246" s="330">
        <v>30</v>
      </c>
      <c r="S246" s="330">
        <f t="shared" si="236"/>
        <v>3.019002519977023</v>
      </c>
      <c r="T246" s="330">
        <v>39</v>
      </c>
      <c r="U246" s="330">
        <f t="shared" si="237"/>
        <v>3.92470327597013</v>
      </c>
      <c r="V246" s="330">
        <v>42</v>
      </c>
      <c r="W246" s="330">
        <f t="shared" si="238"/>
        <v>4.226603527967832</v>
      </c>
      <c r="X246" s="330">
        <v>30</v>
      </c>
      <c r="Y246" s="330">
        <f t="shared" si="223"/>
        <v>3.019002519977023</v>
      </c>
      <c r="Z246" s="330">
        <v>24</v>
      </c>
      <c r="AA246" s="330">
        <f t="shared" si="239"/>
        <v>2.4152020159816185</v>
      </c>
      <c r="AB246" s="330">
        <v>24</v>
      </c>
      <c r="AC246" s="330">
        <f t="shared" si="240"/>
        <v>2.4152020159816185</v>
      </c>
      <c r="AD246" s="330">
        <v>21</v>
      </c>
      <c r="AE246" s="330">
        <f t="shared" si="241"/>
        <v>2.113301763983916</v>
      </c>
      <c r="AF246" s="330">
        <v>30</v>
      </c>
      <c r="AG246" s="330">
        <f t="shared" si="242"/>
        <v>3.019002519977023</v>
      </c>
      <c r="AH246" s="330">
        <v>33</v>
      </c>
      <c r="AI246" s="330">
        <f t="shared" si="243"/>
        <v>3.3209027719747253</v>
      </c>
      <c r="AJ246" s="330">
        <v>24</v>
      </c>
      <c r="AK246" s="330">
        <f t="shared" si="244"/>
        <v>2.4152020159816185</v>
      </c>
      <c r="AL246" s="330">
        <v>24</v>
      </c>
      <c r="AM246" s="330">
        <f t="shared" si="245"/>
        <v>2.4152020159816185</v>
      </c>
      <c r="AN246" s="330">
        <v>27</v>
      </c>
      <c r="AO246" s="330">
        <f t="shared" si="246"/>
        <v>2.7171022679793206</v>
      </c>
      <c r="AP246" s="330">
        <v>0</v>
      </c>
      <c r="AQ246" s="330">
        <v>0</v>
      </c>
      <c r="AR246" s="330">
        <v>0</v>
      </c>
      <c r="AS246" s="330">
        <v>0</v>
      </c>
      <c r="AT246" s="330">
        <v>0</v>
      </c>
      <c r="AU246" s="330">
        <f t="shared" si="224"/>
        <v>0</v>
      </c>
      <c r="AV246" s="330">
        <v>0</v>
      </c>
      <c r="AW246" s="330">
        <f t="shared" si="225"/>
        <v>0</v>
      </c>
      <c r="AX246" s="330">
        <v>3</v>
      </c>
      <c r="AY246" s="330">
        <f t="shared" si="226"/>
        <v>0.3019002519977023</v>
      </c>
      <c r="AZ246" s="330">
        <v>3</v>
      </c>
      <c r="BA246" s="330">
        <f t="shared" si="227"/>
        <v>0.3019002519977023</v>
      </c>
      <c r="BB246" s="330">
        <v>0</v>
      </c>
      <c r="BC246" s="330">
        <f t="shared" si="228"/>
        <v>0</v>
      </c>
      <c r="BD246" s="330">
        <v>0</v>
      </c>
      <c r="BE246" s="330">
        <f t="shared" si="229"/>
        <v>0</v>
      </c>
    </row>
    <row r="247" spans="2:57" s="319" customFormat="1" ht="14.25" customHeight="1" outlineLevel="2">
      <c r="B247" s="406" t="s">
        <v>659</v>
      </c>
      <c r="C247" s="405" t="s">
        <v>600</v>
      </c>
      <c r="D247" s="328" t="s">
        <v>555</v>
      </c>
      <c r="E247" s="329">
        <f>'Average Rates'!E96</f>
        <v>0.10063341733256743</v>
      </c>
      <c r="F247" s="330">
        <v>24</v>
      </c>
      <c r="G247" s="330">
        <f t="shared" si="230"/>
        <v>2.4152020159816185</v>
      </c>
      <c r="H247" s="330">
        <v>24</v>
      </c>
      <c r="I247" s="330">
        <f t="shared" si="231"/>
        <v>2.4152020159816185</v>
      </c>
      <c r="J247" s="330">
        <v>24</v>
      </c>
      <c r="K247" s="330">
        <f t="shared" si="232"/>
        <v>2.4152020159816185</v>
      </c>
      <c r="L247" s="330">
        <v>18</v>
      </c>
      <c r="M247" s="330">
        <f t="shared" si="233"/>
        <v>1.811401511986214</v>
      </c>
      <c r="N247" s="330">
        <v>18</v>
      </c>
      <c r="O247" s="330">
        <f t="shared" si="234"/>
        <v>1.811401511986214</v>
      </c>
      <c r="P247" s="330">
        <v>18</v>
      </c>
      <c r="Q247" s="330">
        <f t="shared" si="235"/>
        <v>1.811401511986214</v>
      </c>
      <c r="R247" s="330">
        <v>24</v>
      </c>
      <c r="S247" s="330">
        <f t="shared" si="236"/>
        <v>2.4152020159816185</v>
      </c>
      <c r="T247" s="330">
        <v>36</v>
      </c>
      <c r="U247" s="330">
        <f t="shared" si="237"/>
        <v>3.622803023972428</v>
      </c>
      <c r="V247" s="330">
        <v>33</v>
      </c>
      <c r="W247" s="330">
        <f t="shared" si="238"/>
        <v>3.3209027719747253</v>
      </c>
      <c r="X247" s="330">
        <v>24</v>
      </c>
      <c r="Y247" s="330">
        <f t="shared" si="223"/>
        <v>2.4152020159816185</v>
      </c>
      <c r="Z247" s="330">
        <v>18</v>
      </c>
      <c r="AA247" s="330">
        <f t="shared" si="239"/>
        <v>1.811401511986214</v>
      </c>
      <c r="AB247" s="330">
        <v>18</v>
      </c>
      <c r="AC247" s="330">
        <f t="shared" si="240"/>
        <v>1.811401511986214</v>
      </c>
      <c r="AD247" s="330">
        <v>18</v>
      </c>
      <c r="AE247" s="330">
        <f t="shared" si="241"/>
        <v>1.811401511986214</v>
      </c>
      <c r="AF247" s="330">
        <v>24</v>
      </c>
      <c r="AG247" s="330">
        <f t="shared" si="242"/>
        <v>2.4152020159816185</v>
      </c>
      <c r="AH247" s="330">
        <v>24</v>
      </c>
      <c r="AI247" s="330">
        <f t="shared" si="243"/>
        <v>2.4152020159816185</v>
      </c>
      <c r="AJ247" s="330">
        <v>18</v>
      </c>
      <c r="AK247" s="330">
        <f t="shared" si="244"/>
        <v>1.811401511986214</v>
      </c>
      <c r="AL247" s="330">
        <v>18</v>
      </c>
      <c r="AM247" s="330">
        <f t="shared" si="245"/>
        <v>1.811401511986214</v>
      </c>
      <c r="AN247" s="330">
        <v>21</v>
      </c>
      <c r="AO247" s="330">
        <f t="shared" si="246"/>
        <v>2.113301763983916</v>
      </c>
      <c r="AP247" s="330">
        <v>0</v>
      </c>
      <c r="AQ247" s="330">
        <v>0</v>
      </c>
      <c r="AR247" s="330">
        <v>0</v>
      </c>
      <c r="AS247" s="330">
        <v>0</v>
      </c>
      <c r="AT247" s="330">
        <v>0</v>
      </c>
      <c r="AU247" s="330">
        <f t="shared" si="224"/>
        <v>0</v>
      </c>
      <c r="AV247" s="330">
        <v>0</v>
      </c>
      <c r="AW247" s="330">
        <f t="shared" si="225"/>
        <v>0</v>
      </c>
      <c r="AX247" s="330">
        <v>3</v>
      </c>
      <c r="AY247" s="330">
        <f t="shared" si="226"/>
        <v>0.3019002519977023</v>
      </c>
      <c r="AZ247" s="330">
        <v>0</v>
      </c>
      <c r="BA247" s="330">
        <f t="shared" si="227"/>
        <v>0</v>
      </c>
      <c r="BB247" s="330">
        <v>0</v>
      </c>
      <c r="BC247" s="330">
        <f t="shared" si="228"/>
        <v>0</v>
      </c>
      <c r="BD247" s="330">
        <v>0</v>
      </c>
      <c r="BE247" s="330">
        <f t="shared" si="229"/>
        <v>0</v>
      </c>
    </row>
    <row r="248" spans="2:57" s="319" customFormat="1" ht="14.25" customHeight="1" outlineLevel="2">
      <c r="B248" s="406" t="s">
        <v>660</v>
      </c>
      <c r="C248" s="405" t="s">
        <v>661</v>
      </c>
      <c r="D248" s="328" t="s">
        <v>555</v>
      </c>
      <c r="E248" s="329">
        <f>'Average Rates'!E97</f>
        <v>0.40253366933026974</v>
      </c>
      <c r="F248" s="330">
        <v>24</v>
      </c>
      <c r="G248" s="330">
        <f t="shared" si="230"/>
        <v>9.660808063926474</v>
      </c>
      <c r="H248" s="330">
        <v>24</v>
      </c>
      <c r="I248" s="330">
        <f t="shared" si="231"/>
        <v>9.660808063926474</v>
      </c>
      <c r="J248" s="330">
        <v>24</v>
      </c>
      <c r="K248" s="330">
        <f t="shared" si="232"/>
        <v>9.660808063926474</v>
      </c>
      <c r="L248" s="330">
        <v>18</v>
      </c>
      <c r="M248" s="330">
        <f t="shared" si="233"/>
        <v>7.245606047944856</v>
      </c>
      <c r="N248" s="330">
        <v>18</v>
      </c>
      <c r="O248" s="330">
        <f t="shared" si="234"/>
        <v>7.245606047944856</v>
      </c>
      <c r="P248" s="330">
        <v>18</v>
      </c>
      <c r="Q248" s="330">
        <f t="shared" si="235"/>
        <v>7.245606047944856</v>
      </c>
      <c r="R248" s="330">
        <v>24</v>
      </c>
      <c r="S248" s="330">
        <f t="shared" si="236"/>
        <v>9.660808063926474</v>
      </c>
      <c r="T248" s="330">
        <v>36</v>
      </c>
      <c r="U248" s="330">
        <f t="shared" si="237"/>
        <v>14.491212095889711</v>
      </c>
      <c r="V248" s="330">
        <v>36</v>
      </c>
      <c r="W248" s="330">
        <f t="shared" si="238"/>
        <v>14.491212095889711</v>
      </c>
      <c r="X248" s="330">
        <v>24</v>
      </c>
      <c r="Y248" s="330">
        <f t="shared" si="223"/>
        <v>9.660808063926474</v>
      </c>
      <c r="Z248" s="330">
        <v>18</v>
      </c>
      <c r="AA248" s="330">
        <f t="shared" si="239"/>
        <v>7.245606047944856</v>
      </c>
      <c r="AB248" s="330">
        <v>18</v>
      </c>
      <c r="AC248" s="330">
        <f t="shared" si="240"/>
        <v>7.245606047944856</v>
      </c>
      <c r="AD248" s="330">
        <v>15</v>
      </c>
      <c r="AE248" s="330">
        <f t="shared" si="241"/>
        <v>6.038005039954046</v>
      </c>
      <c r="AF248" s="330">
        <v>24</v>
      </c>
      <c r="AG248" s="330">
        <f t="shared" si="242"/>
        <v>9.660808063926474</v>
      </c>
      <c r="AH248" s="330">
        <v>27</v>
      </c>
      <c r="AI248" s="330">
        <f t="shared" si="243"/>
        <v>10.868409071917283</v>
      </c>
      <c r="AJ248" s="330">
        <v>18</v>
      </c>
      <c r="AK248" s="330">
        <f t="shared" si="244"/>
        <v>7.245606047944856</v>
      </c>
      <c r="AL248" s="330">
        <v>18</v>
      </c>
      <c r="AM248" s="330">
        <f t="shared" si="245"/>
        <v>7.245606047944856</v>
      </c>
      <c r="AN248" s="330">
        <v>21</v>
      </c>
      <c r="AO248" s="330">
        <f t="shared" si="246"/>
        <v>8.453207055935664</v>
      </c>
      <c r="AP248" s="330">
        <v>0</v>
      </c>
      <c r="AQ248" s="330">
        <v>0</v>
      </c>
      <c r="AR248" s="330">
        <v>0</v>
      </c>
      <c r="AS248" s="330">
        <v>0</v>
      </c>
      <c r="AT248" s="330">
        <v>0</v>
      </c>
      <c r="AU248" s="330">
        <f t="shared" si="224"/>
        <v>0</v>
      </c>
      <c r="AV248" s="330">
        <v>0</v>
      </c>
      <c r="AW248" s="330">
        <f t="shared" si="225"/>
        <v>0</v>
      </c>
      <c r="AX248" s="330">
        <v>3</v>
      </c>
      <c r="AY248" s="330">
        <f t="shared" si="226"/>
        <v>1.2076010079908093</v>
      </c>
      <c r="AZ248" s="330">
        <v>3</v>
      </c>
      <c r="BA248" s="330">
        <f t="shared" si="227"/>
        <v>1.2076010079908093</v>
      </c>
      <c r="BB248" s="330">
        <v>0</v>
      </c>
      <c r="BC248" s="330">
        <f t="shared" si="228"/>
        <v>0</v>
      </c>
      <c r="BD248" s="330">
        <v>0</v>
      </c>
      <c r="BE248" s="330">
        <f t="shared" si="229"/>
        <v>0</v>
      </c>
    </row>
    <row r="249" spans="2:57" s="319" customFormat="1" ht="14.25" customHeight="1" outlineLevel="2">
      <c r="B249" s="406" t="s">
        <v>662</v>
      </c>
      <c r="C249" s="405" t="s">
        <v>728</v>
      </c>
      <c r="D249" s="328" t="s">
        <v>555</v>
      </c>
      <c r="E249" s="329">
        <f>'Average Rates'!E91</f>
        <v>0.5031670866628372</v>
      </c>
      <c r="F249" s="330">
        <v>12</v>
      </c>
      <c r="G249" s="330">
        <f t="shared" si="230"/>
        <v>6.0380050399540455</v>
      </c>
      <c r="H249" s="330">
        <v>12</v>
      </c>
      <c r="I249" s="330">
        <f t="shared" si="231"/>
        <v>6.0380050399540455</v>
      </c>
      <c r="J249" s="330">
        <v>12</v>
      </c>
      <c r="K249" s="330">
        <f t="shared" si="232"/>
        <v>6.0380050399540455</v>
      </c>
      <c r="L249" s="330">
        <v>8</v>
      </c>
      <c r="M249" s="330">
        <f t="shared" si="233"/>
        <v>4.025336693302697</v>
      </c>
      <c r="N249" s="330">
        <v>8</v>
      </c>
      <c r="O249" s="330">
        <f t="shared" si="234"/>
        <v>4.025336693302697</v>
      </c>
      <c r="P249" s="330">
        <v>8</v>
      </c>
      <c r="Q249" s="330">
        <f t="shared" si="235"/>
        <v>4.025336693302697</v>
      </c>
      <c r="R249" s="330">
        <v>12</v>
      </c>
      <c r="S249" s="330">
        <f t="shared" si="236"/>
        <v>6.0380050399540455</v>
      </c>
      <c r="T249" s="330">
        <v>20</v>
      </c>
      <c r="U249" s="330">
        <f t="shared" si="237"/>
        <v>10.063341733256744</v>
      </c>
      <c r="V249" s="330">
        <v>20</v>
      </c>
      <c r="W249" s="330">
        <f t="shared" si="238"/>
        <v>10.063341733256744</v>
      </c>
      <c r="X249" s="330">
        <v>12</v>
      </c>
      <c r="Y249" s="330">
        <f t="shared" si="223"/>
        <v>6.0380050399540455</v>
      </c>
      <c r="Z249" s="330">
        <v>8</v>
      </c>
      <c r="AA249" s="330">
        <f t="shared" si="239"/>
        <v>4.025336693302697</v>
      </c>
      <c r="AB249" s="330">
        <v>8</v>
      </c>
      <c r="AC249" s="330">
        <f t="shared" si="240"/>
        <v>4.025336693302697</v>
      </c>
      <c r="AD249" s="330">
        <v>8</v>
      </c>
      <c r="AE249" s="330">
        <f t="shared" si="241"/>
        <v>4.025336693302697</v>
      </c>
      <c r="AF249" s="330">
        <v>12</v>
      </c>
      <c r="AG249" s="330">
        <f t="shared" si="242"/>
        <v>6.0380050399540455</v>
      </c>
      <c r="AH249" s="330">
        <v>12</v>
      </c>
      <c r="AI249" s="330">
        <f t="shared" si="243"/>
        <v>6.0380050399540455</v>
      </c>
      <c r="AJ249" s="330">
        <v>8</v>
      </c>
      <c r="AK249" s="330">
        <f t="shared" si="244"/>
        <v>4.025336693302697</v>
      </c>
      <c r="AL249" s="330">
        <v>8</v>
      </c>
      <c r="AM249" s="330">
        <f t="shared" si="245"/>
        <v>4.025336693302697</v>
      </c>
      <c r="AN249" s="330">
        <v>10</v>
      </c>
      <c r="AO249" s="330">
        <f t="shared" si="246"/>
        <v>5.031670866628372</v>
      </c>
      <c r="AP249" s="330">
        <v>0</v>
      </c>
      <c r="AQ249" s="330">
        <v>0</v>
      </c>
      <c r="AR249" s="330">
        <v>0</v>
      </c>
      <c r="AS249" s="330">
        <v>0</v>
      </c>
      <c r="AT249" s="330">
        <v>0</v>
      </c>
      <c r="AU249" s="330">
        <f t="shared" si="224"/>
        <v>0</v>
      </c>
      <c r="AV249" s="330">
        <v>0</v>
      </c>
      <c r="AW249" s="330">
        <f t="shared" si="225"/>
        <v>0</v>
      </c>
      <c r="AX249" s="330">
        <v>2</v>
      </c>
      <c r="AY249" s="330">
        <f t="shared" si="226"/>
        <v>1.0063341733256743</v>
      </c>
      <c r="AZ249" s="330">
        <v>0</v>
      </c>
      <c r="BA249" s="330">
        <f t="shared" si="227"/>
        <v>0</v>
      </c>
      <c r="BB249" s="330">
        <v>0</v>
      </c>
      <c r="BC249" s="330">
        <f t="shared" si="228"/>
        <v>0</v>
      </c>
      <c r="BD249" s="330">
        <v>0</v>
      </c>
      <c r="BE249" s="330">
        <f t="shared" si="229"/>
        <v>0</v>
      </c>
    </row>
    <row r="250" spans="2:57" s="319" customFormat="1" ht="14.25" customHeight="1" outlineLevel="2">
      <c r="B250" s="406" t="s">
        <v>664</v>
      </c>
      <c r="C250" s="405" t="s">
        <v>340</v>
      </c>
      <c r="D250" s="328" t="s">
        <v>555</v>
      </c>
      <c r="E250" s="329">
        <f>'Average Rates'!E99</f>
        <v>0.40253366933026974</v>
      </c>
      <c r="F250" s="330">
        <v>68</v>
      </c>
      <c r="G250" s="330">
        <f t="shared" si="230"/>
        <v>27.37228951445834</v>
      </c>
      <c r="H250" s="330">
        <v>68</v>
      </c>
      <c r="I250" s="330">
        <f t="shared" si="231"/>
        <v>27.37228951445834</v>
      </c>
      <c r="J250" s="330">
        <v>68</v>
      </c>
      <c r="K250" s="330">
        <f t="shared" si="232"/>
        <v>27.37228951445834</v>
      </c>
      <c r="L250" s="330">
        <v>48</v>
      </c>
      <c r="M250" s="330">
        <f t="shared" si="233"/>
        <v>19.32161612785295</v>
      </c>
      <c r="N250" s="330">
        <v>48</v>
      </c>
      <c r="O250" s="330">
        <f t="shared" si="234"/>
        <v>19.32161612785295</v>
      </c>
      <c r="P250" s="330">
        <v>45</v>
      </c>
      <c r="Q250" s="330">
        <f t="shared" si="235"/>
        <v>18.114015119862138</v>
      </c>
      <c r="R250" s="330">
        <v>68</v>
      </c>
      <c r="S250" s="330">
        <f t="shared" si="236"/>
        <v>27.37228951445834</v>
      </c>
      <c r="T250" s="330">
        <v>84</v>
      </c>
      <c r="U250" s="330">
        <f t="shared" si="237"/>
        <v>33.812828223742656</v>
      </c>
      <c r="V250" s="330">
        <v>90</v>
      </c>
      <c r="W250" s="330">
        <f t="shared" si="238"/>
        <v>36.228030239724276</v>
      </c>
      <c r="X250" s="330">
        <v>68</v>
      </c>
      <c r="Y250" s="330">
        <f t="shared" si="223"/>
        <v>27.37228951445834</v>
      </c>
      <c r="Z250" s="330">
        <v>48</v>
      </c>
      <c r="AA250" s="330">
        <f t="shared" si="239"/>
        <v>19.32161612785295</v>
      </c>
      <c r="AB250" s="330">
        <v>48</v>
      </c>
      <c r="AC250" s="330">
        <f t="shared" si="240"/>
        <v>19.32161612785295</v>
      </c>
      <c r="AD250" s="330">
        <v>45</v>
      </c>
      <c r="AE250" s="330">
        <f t="shared" si="241"/>
        <v>18.114015119862138</v>
      </c>
      <c r="AF250" s="330">
        <v>68</v>
      </c>
      <c r="AG250" s="330">
        <f t="shared" si="242"/>
        <v>27.37228951445834</v>
      </c>
      <c r="AH250" s="330">
        <v>60</v>
      </c>
      <c r="AI250" s="330">
        <f t="shared" si="243"/>
        <v>24.152020159816185</v>
      </c>
      <c r="AJ250" s="330">
        <v>48</v>
      </c>
      <c r="AK250" s="330">
        <f t="shared" si="244"/>
        <v>19.32161612785295</v>
      </c>
      <c r="AL250" s="330">
        <v>48</v>
      </c>
      <c r="AM250" s="330">
        <f t="shared" si="245"/>
        <v>19.32161612785295</v>
      </c>
      <c r="AN250" s="330">
        <v>54</v>
      </c>
      <c r="AO250" s="330">
        <f t="shared" si="246"/>
        <v>21.736818143834565</v>
      </c>
      <c r="AP250" s="330">
        <v>0</v>
      </c>
      <c r="AQ250" s="330">
        <v>0</v>
      </c>
      <c r="AR250" s="330">
        <v>0</v>
      </c>
      <c r="AS250" s="330">
        <v>0</v>
      </c>
      <c r="AT250" s="330">
        <v>0</v>
      </c>
      <c r="AU250" s="330">
        <f t="shared" si="224"/>
        <v>0</v>
      </c>
      <c r="AV250" s="330">
        <v>0</v>
      </c>
      <c r="AW250" s="330">
        <f t="shared" si="225"/>
        <v>0</v>
      </c>
      <c r="AX250" s="330">
        <v>7</v>
      </c>
      <c r="AY250" s="330">
        <f t="shared" si="226"/>
        <v>2.817735685311888</v>
      </c>
      <c r="AZ250" s="330">
        <v>7</v>
      </c>
      <c r="BA250" s="330">
        <f t="shared" si="227"/>
        <v>2.817735685311888</v>
      </c>
      <c r="BB250" s="330">
        <v>0</v>
      </c>
      <c r="BC250" s="330">
        <f t="shared" si="228"/>
        <v>0</v>
      </c>
      <c r="BD250" s="330">
        <v>0</v>
      </c>
      <c r="BE250" s="330">
        <f t="shared" si="229"/>
        <v>0</v>
      </c>
    </row>
    <row r="251" spans="2:57" s="319" customFormat="1" ht="14.25" customHeight="1" outlineLevel="1">
      <c r="B251" s="339"/>
      <c r="C251" s="340" t="s">
        <v>729</v>
      </c>
      <c r="D251" s="341" t="s">
        <v>259</v>
      </c>
      <c r="E251" s="341"/>
      <c r="F251" s="341"/>
      <c r="G251" s="341">
        <f>SUM(G240:G250)</f>
        <v>161.51663481877074</v>
      </c>
      <c r="H251" s="341"/>
      <c r="I251" s="341">
        <f>SUM(I240:I250)</f>
        <v>161.51663481877074</v>
      </c>
      <c r="J251" s="341"/>
      <c r="K251" s="341">
        <f>SUM(K240:K250)</f>
        <v>161.51663481877074</v>
      </c>
      <c r="L251" s="341"/>
      <c r="M251" s="341">
        <f>SUM(M240:M250)</f>
        <v>125.99303850037442</v>
      </c>
      <c r="N251" s="341"/>
      <c r="O251" s="341">
        <f>SUM(O240:O250)</f>
        <v>125.99303850037442</v>
      </c>
      <c r="P251" s="341"/>
      <c r="Q251" s="341">
        <f>SUM(Q240:Q250)</f>
        <v>124.78543749238361</v>
      </c>
      <c r="R251" s="341"/>
      <c r="S251" s="341">
        <f>SUM(S240:S250)</f>
        <v>161.51663481877074</v>
      </c>
      <c r="T251" s="341"/>
      <c r="U251" s="341">
        <f>SUM(U240:U250)</f>
        <v>233.3688947942239</v>
      </c>
      <c r="V251" s="341"/>
      <c r="W251" s="341">
        <f>SUM(W240:W250)</f>
        <v>244.94173778746915</v>
      </c>
      <c r="X251" s="341"/>
      <c r="Y251" s="341">
        <f>SUM(Y240:Y250)</f>
        <v>161.51663481877074</v>
      </c>
      <c r="Z251" s="341"/>
      <c r="AA251" s="341">
        <f>SUM(AA240:AA250)</f>
        <v>125.99303850037442</v>
      </c>
      <c r="AB251" s="341"/>
      <c r="AC251" s="341">
        <f>SUM(AC240:AC250)</f>
        <v>125.99303850037442</v>
      </c>
      <c r="AD251" s="341"/>
      <c r="AE251" s="341">
        <f>SUM(AE240:AE250)</f>
        <v>121.1626344684112</v>
      </c>
      <c r="AF251" s="341"/>
      <c r="AG251" s="341">
        <f>SUM(AG240:AG250)</f>
        <v>161.51663481877074</v>
      </c>
      <c r="AH251" s="341"/>
      <c r="AI251" s="341">
        <f>SUM(AI240:AI250)</f>
        <v>159.40333305478683</v>
      </c>
      <c r="AJ251" s="341"/>
      <c r="AK251" s="341">
        <f>SUM(AK240:AK250)</f>
        <v>125.99303850037442</v>
      </c>
      <c r="AL251" s="341"/>
      <c r="AM251" s="341">
        <f>SUM(AM240:AM250)</f>
        <v>125.99303850037442</v>
      </c>
      <c r="AN251" s="341"/>
      <c r="AO251" s="341">
        <f>SUM(AO240:AO250)</f>
        <v>148.43429056553697</v>
      </c>
      <c r="AP251" s="341"/>
      <c r="AQ251" s="341"/>
      <c r="AR251" s="341"/>
      <c r="AS251" s="341"/>
      <c r="AT251" s="341"/>
      <c r="AU251" s="341">
        <f>SUM(AU240:AU250)</f>
        <v>0</v>
      </c>
      <c r="AV251" s="341"/>
      <c r="AW251" s="341">
        <f>SUM(AW240:AW250)</f>
        <v>0</v>
      </c>
      <c r="AX251" s="341"/>
      <c r="AY251" s="341">
        <f>SUM(AY240:AY250)</f>
        <v>12.780444001236065</v>
      </c>
      <c r="AZ251" s="341"/>
      <c r="BA251" s="341">
        <f>SUM(BA240:BA250)</f>
        <v>16.50388044254106</v>
      </c>
      <c r="BB251" s="341"/>
      <c r="BC251" s="341">
        <f>SUM(BC240:BC250)</f>
        <v>0</v>
      </c>
      <c r="BD251" s="341"/>
      <c r="BE251" s="341">
        <f>SUM(BE240:BE250)</f>
        <v>0</v>
      </c>
    </row>
    <row r="252" spans="2:57" s="319" customFormat="1" ht="14.25" customHeight="1" outlineLevel="1">
      <c r="B252" s="381"/>
      <c r="C252" s="396"/>
      <c r="D252" s="383"/>
      <c r="E252" s="384"/>
      <c r="F252" s="381"/>
      <c r="G252" s="381"/>
      <c r="H252" s="381"/>
      <c r="I252" s="381"/>
      <c r="J252" s="381"/>
      <c r="K252" s="381"/>
      <c r="L252" s="381"/>
      <c r="M252" s="381"/>
      <c r="N252" s="381"/>
      <c r="O252" s="381"/>
      <c r="P252" s="381"/>
      <c r="Q252" s="381"/>
      <c r="R252" s="381"/>
      <c r="S252" s="381"/>
      <c r="T252" s="381"/>
      <c r="U252" s="381"/>
      <c r="V252" s="381"/>
      <c r="W252" s="381"/>
      <c r="X252" s="381"/>
      <c r="Y252" s="381"/>
      <c r="Z252" s="381"/>
      <c r="AA252" s="381"/>
      <c r="AB252" s="381"/>
      <c r="AC252" s="381"/>
      <c r="AD252" s="381"/>
      <c r="AE252" s="381"/>
      <c r="AF252" s="381"/>
      <c r="AG252" s="381"/>
      <c r="AH252" s="381"/>
      <c r="AI252" s="381"/>
      <c r="AJ252" s="381"/>
      <c r="AK252" s="381"/>
      <c r="AL252" s="381"/>
      <c r="AM252" s="381"/>
      <c r="AN252" s="381"/>
      <c r="AO252" s="381"/>
      <c r="AP252" s="381"/>
      <c r="AQ252" s="381"/>
      <c r="AR252" s="381"/>
      <c r="AS252" s="381"/>
      <c r="AT252" s="381"/>
      <c r="AU252" s="381"/>
      <c r="AV252" s="381"/>
      <c r="AW252" s="381"/>
      <c r="AX252" s="381"/>
      <c r="AY252" s="381"/>
      <c r="AZ252" s="381"/>
      <c r="BA252" s="381"/>
      <c r="BB252" s="381"/>
      <c r="BC252" s="381"/>
      <c r="BD252" s="381"/>
      <c r="BE252" s="381"/>
    </row>
    <row r="253" spans="2:57" s="319" customFormat="1" ht="15" outlineLevel="1">
      <c r="B253" s="323" t="s">
        <v>730</v>
      </c>
      <c r="C253" s="324" t="s">
        <v>731</v>
      </c>
      <c r="D253" s="325"/>
      <c r="E253" s="325"/>
      <c r="F253" s="325"/>
      <c r="G253" s="325"/>
      <c r="H253" s="325"/>
      <c r="I253" s="325"/>
      <c r="J253" s="325"/>
      <c r="K253" s="325"/>
      <c r="L253" s="325"/>
      <c r="M253" s="325"/>
      <c r="N253" s="325"/>
      <c r="O253" s="325"/>
      <c r="P253" s="325"/>
      <c r="Q253" s="325"/>
      <c r="R253" s="325"/>
      <c r="S253" s="325"/>
      <c r="T253" s="325"/>
      <c r="U253" s="325"/>
      <c r="V253" s="325"/>
      <c r="W253" s="325"/>
      <c r="X253" s="325"/>
      <c r="Y253" s="325"/>
      <c r="Z253" s="325"/>
      <c r="AA253" s="325"/>
      <c r="AB253" s="325"/>
      <c r="AC253" s="325"/>
      <c r="AD253" s="325"/>
      <c r="AE253" s="325"/>
      <c r="AF253" s="325"/>
      <c r="AG253" s="325"/>
      <c r="AH253" s="325"/>
      <c r="AI253" s="325"/>
      <c r="AJ253" s="325"/>
      <c r="AK253" s="325"/>
      <c r="AL253" s="325"/>
      <c r="AM253" s="325"/>
      <c r="AN253" s="325"/>
      <c r="AO253" s="325"/>
      <c r="AP253" s="325"/>
      <c r="AQ253" s="325"/>
      <c r="AR253" s="325"/>
      <c r="AS253" s="325"/>
      <c r="AT253" s="325"/>
      <c r="AU253" s="325"/>
      <c r="AV253" s="325"/>
      <c r="AW253" s="325"/>
      <c r="AX253" s="325"/>
      <c r="AY253" s="325"/>
      <c r="AZ253" s="325"/>
      <c r="BA253" s="325"/>
      <c r="BB253" s="325"/>
      <c r="BC253" s="325"/>
      <c r="BD253" s="325"/>
      <c r="BE253" s="325"/>
    </row>
    <row r="254" spans="2:57" s="319" customFormat="1" ht="14.25" customHeight="1" outlineLevel="2">
      <c r="B254" s="330"/>
      <c r="C254" s="419" t="s">
        <v>732</v>
      </c>
      <c r="D254" s="328"/>
      <c r="E254" s="420"/>
      <c r="F254" s="421"/>
      <c r="G254" s="421"/>
      <c r="H254" s="421"/>
      <c r="I254" s="421"/>
      <c r="J254" s="421"/>
      <c r="K254" s="421"/>
      <c r="L254" s="421"/>
      <c r="M254" s="421"/>
      <c r="N254" s="421"/>
      <c r="O254" s="421"/>
      <c r="P254" s="421"/>
      <c r="Q254" s="421"/>
      <c r="R254" s="421"/>
      <c r="S254" s="421"/>
      <c r="T254" s="421"/>
      <c r="U254" s="421"/>
      <c r="V254" s="421"/>
      <c r="W254" s="421"/>
      <c r="X254" s="421"/>
      <c r="Y254" s="421"/>
      <c r="Z254" s="421"/>
      <c r="AA254" s="421"/>
      <c r="AB254" s="421"/>
      <c r="AC254" s="421"/>
      <c r="AD254" s="421"/>
      <c r="AE254" s="421"/>
      <c r="AF254" s="421"/>
      <c r="AG254" s="421"/>
      <c r="AH254" s="421"/>
      <c r="AI254" s="421"/>
      <c r="AJ254" s="421"/>
      <c r="AK254" s="421"/>
      <c r="AL254" s="421"/>
      <c r="AM254" s="421"/>
      <c r="AN254" s="421"/>
      <c r="AO254" s="421"/>
      <c r="AP254" s="421"/>
      <c r="AQ254" s="421"/>
      <c r="AR254" s="421"/>
      <c r="AS254" s="421"/>
      <c r="AT254" s="421"/>
      <c r="AU254" s="421"/>
      <c r="AV254" s="421"/>
      <c r="AW254" s="421"/>
      <c r="AX254" s="421"/>
      <c r="AY254" s="421"/>
      <c r="AZ254" s="421"/>
      <c r="BA254" s="421"/>
      <c r="BB254" s="421"/>
      <c r="BC254" s="421"/>
      <c r="BD254" s="421"/>
      <c r="BE254" s="421"/>
    </row>
    <row r="255" spans="2:57" s="319" customFormat="1" ht="14.25" customHeight="1" outlineLevel="2">
      <c r="B255" s="366" t="s">
        <v>257</v>
      </c>
      <c r="C255" s="367" t="s">
        <v>335</v>
      </c>
      <c r="D255" s="328" t="s">
        <v>555</v>
      </c>
      <c r="E255" s="329">
        <f>'Average Rates'!E226</f>
        <v>0.22284562502249583</v>
      </c>
      <c r="F255" s="330">
        <v>10</v>
      </c>
      <c r="G255" s="330">
        <f>F255*$E255</f>
        <v>2.2284562502249585</v>
      </c>
      <c r="H255" s="330">
        <v>10</v>
      </c>
      <c r="I255" s="330">
        <f>H255*$E255</f>
        <v>2.2284562502249585</v>
      </c>
      <c r="J255" s="330">
        <v>10</v>
      </c>
      <c r="K255" s="330">
        <f aca="true" t="shared" si="247" ref="K255:K262">J255*$E255</f>
        <v>2.2284562502249585</v>
      </c>
      <c r="L255" s="330">
        <v>8</v>
      </c>
      <c r="M255" s="330">
        <f aca="true" t="shared" si="248" ref="M255:M262">L255*$E255</f>
        <v>1.7827650001799666</v>
      </c>
      <c r="N255" s="330">
        <v>8</v>
      </c>
      <c r="O255" s="330">
        <f aca="true" t="shared" si="249" ref="O255:O262">N255*$E255</f>
        <v>1.7827650001799666</v>
      </c>
      <c r="P255" s="330">
        <v>8</v>
      </c>
      <c r="Q255" s="330">
        <f aca="true" t="shared" si="250" ref="Q255:Q262">P255*$E255</f>
        <v>1.7827650001799666</v>
      </c>
      <c r="R255" s="330">
        <v>10</v>
      </c>
      <c r="S255" s="330">
        <f aca="true" t="shared" si="251" ref="S255:S262">R255*$E255</f>
        <v>2.2284562502249585</v>
      </c>
      <c r="T255" s="330">
        <v>13</v>
      </c>
      <c r="U255" s="330">
        <f aca="true" t="shared" si="252" ref="U255:U262">T255*$E255</f>
        <v>2.896993125292446</v>
      </c>
      <c r="V255" s="330">
        <v>14</v>
      </c>
      <c r="W255" s="330">
        <f aca="true" t="shared" si="253" ref="W255:W262">V255*$E255</f>
        <v>3.1198387503149414</v>
      </c>
      <c r="X255" s="330">
        <v>10</v>
      </c>
      <c r="Y255" s="330">
        <f aca="true" t="shared" si="254" ref="Y255:Y262">X255*$E255</f>
        <v>2.2284562502249585</v>
      </c>
      <c r="Z255" s="330">
        <v>8</v>
      </c>
      <c r="AA255" s="330">
        <f aca="true" t="shared" si="255" ref="AA255:AA262">Z255*$E255</f>
        <v>1.7827650001799666</v>
      </c>
      <c r="AB255" s="330">
        <v>8</v>
      </c>
      <c r="AC255" s="330">
        <f aca="true" t="shared" si="256" ref="AC255:AC262">AB255*$E255</f>
        <v>1.7827650001799666</v>
      </c>
      <c r="AD255" s="330">
        <v>7</v>
      </c>
      <c r="AE255" s="330">
        <f aca="true" t="shared" si="257" ref="AE255:AE262">AD255*$E255</f>
        <v>1.5599193751574707</v>
      </c>
      <c r="AF255" s="330">
        <v>10</v>
      </c>
      <c r="AG255" s="330">
        <f aca="true" t="shared" si="258" ref="AG255:AG262">AF255*$E255</f>
        <v>2.2284562502249585</v>
      </c>
      <c r="AH255" s="330">
        <v>11</v>
      </c>
      <c r="AI255" s="330">
        <f aca="true" t="shared" si="259" ref="AI255:AI262">AH255*$E255</f>
        <v>2.451301875247454</v>
      </c>
      <c r="AJ255" s="330">
        <v>8</v>
      </c>
      <c r="AK255" s="330">
        <f aca="true" t="shared" si="260" ref="AK255:AK262">AJ255*$E255</f>
        <v>1.7827650001799666</v>
      </c>
      <c r="AL255" s="330">
        <v>8</v>
      </c>
      <c r="AM255" s="330">
        <f aca="true" t="shared" si="261" ref="AM255:AM262">AL255*$E255</f>
        <v>1.7827650001799666</v>
      </c>
      <c r="AN255" s="330">
        <v>9</v>
      </c>
      <c r="AO255" s="330">
        <f aca="true" t="shared" si="262" ref="AO255:AQ262">AN255*$E255</f>
        <v>2.0056106252024626</v>
      </c>
      <c r="AP255" s="330">
        <v>0</v>
      </c>
      <c r="AQ255" s="330">
        <f t="shared" si="262"/>
        <v>0</v>
      </c>
      <c r="AR255" s="330">
        <v>0</v>
      </c>
      <c r="AS255" s="330">
        <f aca="true" t="shared" si="263" ref="AS255:AS262">AR255*$E255</f>
        <v>0</v>
      </c>
      <c r="AT255" s="330">
        <v>0</v>
      </c>
      <c r="AU255" s="330">
        <f aca="true" t="shared" si="264" ref="AU255:AU262">AT255*$E255</f>
        <v>0</v>
      </c>
      <c r="AV255" s="330">
        <v>0</v>
      </c>
      <c r="AW255" s="330">
        <f aca="true" t="shared" si="265" ref="AW255:AW262">AV255*$E255</f>
        <v>0</v>
      </c>
      <c r="AX255" s="330">
        <v>1</v>
      </c>
      <c r="AY255" s="330">
        <f aca="true" t="shared" si="266" ref="AY255:AY262">AX255*$E255</f>
        <v>0.22284562502249583</v>
      </c>
      <c r="AZ255" s="330">
        <v>1</v>
      </c>
      <c r="BA255" s="330">
        <f aca="true" t="shared" si="267" ref="BA255:BA262">AZ255*$E255</f>
        <v>0.22284562502249583</v>
      </c>
      <c r="BB255" s="330">
        <v>0</v>
      </c>
      <c r="BC255" s="330">
        <f aca="true" t="shared" si="268" ref="BC255:BC262">BB255*$E255</f>
        <v>0</v>
      </c>
      <c r="BD255" s="330">
        <v>0</v>
      </c>
      <c r="BE255" s="330">
        <f aca="true" t="shared" si="269" ref="BE255:BE262">BD255*$E255</f>
        <v>0</v>
      </c>
    </row>
    <row r="256" spans="2:57" s="319" customFormat="1" ht="14.25" customHeight="1" outlineLevel="2">
      <c r="B256" s="366" t="s">
        <v>260</v>
      </c>
      <c r="C256" s="367" t="s">
        <v>336</v>
      </c>
      <c r="D256" s="328" t="s">
        <v>555</v>
      </c>
      <c r="E256" s="329">
        <f>'Average Rates'!E227</f>
        <v>0.16713421876687184</v>
      </c>
      <c r="F256" s="330">
        <v>37</v>
      </c>
      <c r="G256" s="330">
        <f aca="true" t="shared" si="270" ref="G256:I262">F256*$E256</f>
        <v>6.1839660943742585</v>
      </c>
      <c r="H256" s="330">
        <v>37</v>
      </c>
      <c r="I256" s="330">
        <f t="shared" si="270"/>
        <v>6.1839660943742585</v>
      </c>
      <c r="J256" s="330">
        <v>37</v>
      </c>
      <c r="K256" s="330">
        <f t="shared" si="247"/>
        <v>6.1839660943742585</v>
      </c>
      <c r="L256" s="330">
        <v>29</v>
      </c>
      <c r="M256" s="330">
        <f t="shared" si="248"/>
        <v>4.846892344239284</v>
      </c>
      <c r="N256" s="330">
        <v>29</v>
      </c>
      <c r="O256" s="330">
        <f t="shared" si="249"/>
        <v>4.846892344239284</v>
      </c>
      <c r="P256" s="330">
        <v>29</v>
      </c>
      <c r="Q256" s="330">
        <f t="shared" si="250"/>
        <v>4.846892344239284</v>
      </c>
      <c r="R256" s="330">
        <v>37</v>
      </c>
      <c r="S256" s="330">
        <f t="shared" si="251"/>
        <v>6.1839660943742585</v>
      </c>
      <c r="T256" s="330">
        <v>56</v>
      </c>
      <c r="U256" s="330">
        <f t="shared" si="252"/>
        <v>9.359516250944823</v>
      </c>
      <c r="V256" s="330">
        <v>65</v>
      </c>
      <c r="W256" s="330">
        <f t="shared" si="253"/>
        <v>10.86372421984667</v>
      </c>
      <c r="X256" s="330">
        <v>37</v>
      </c>
      <c r="Y256" s="330">
        <f t="shared" si="254"/>
        <v>6.1839660943742585</v>
      </c>
      <c r="Z256" s="330">
        <v>29</v>
      </c>
      <c r="AA256" s="330">
        <f t="shared" si="255"/>
        <v>4.846892344239284</v>
      </c>
      <c r="AB256" s="330">
        <v>29</v>
      </c>
      <c r="AC256" s="330">
        <f t="shared" si="256"/>
        <v>4.846892344239284</v>
      </c>
      <c r="AD256" s="330">
        <v>25</v>
      </c>
      <c r="AE256" s="330">
        <f t="shared" si="257"/>
        <v>4.178355469171796</v>
      </c>
      <c r="AF256" s="330">
        <v>37</v>
      </c>
      <c r="AG256" s="330">
        <f t="shared" si="258"/>
        <v>6.1839660943742585</v>
      </c>
      <c r="AH256" s="330">
        <v>41</v>
      </c>
      <c r="AI256" s="330">
        <f t="shared" si="259"/>
        <v>6.852502969441746</v>
      </c>
      <c r="AJ256" s="330">
        <v>29</v>
      </c>
      <c r="AK256" s="330">
        <f t="shared" si="260"/>
        <v>4.846892344239284</v>
      </c>
      <c r="AL256" s="330">
        <v>29</v>
      </c>
      <c r="AM256" s="330">
        <f t="shared" si="261"/>
        <v>4.846892344239284</v>
      </c>
      <c r="AN256" s="330">
        <v>33</v>
      </c>
      <c r="AO256" s="330">
        <f t="shared" si="262"/>
        <v>5.515429219306771</v>
      </c>
      <c r="AP256" s="330">
        <v>0</v>
      </c>
      <c r="AQ256" s="330">
        <f t="shared" si="262"/>
        <v>0</v>
      </c>
      <c r="AR256" s="330">
        <v>0</v>
      </c>
      <c r="AS256" s="330">
        <f t="shared" si="263"/>
        <v>0</v>
      </c>
      <c r="AT256" s="330">
        <v>0</v>
      </c>
      <c r="AU256" s="330">
        <f t="shared" si="264"/>
        <v>0</v>
      </c>
      <c r="AV256" s="330">
        <v>0</v>
      </c>
      <c r="AW256" s="330">
        <f t="shared" si="265"/>
        <v>0</v>
      </c>
      <c r="AX256" s="330">
        <v>4</v>
      </c>
      <c r="AY256" s="330">
        <f t="shared" si="266"/>
        <v>0.6685368750674874</v>
      </c>
      <c r="AZ256" s="330">
        <v>4</v>
      </c>
      <c r="BA256" s="330">
        <f t="shared" si="267"/>
        <v>0.6685368750674874</v>
      </c>
      <c r="BB256" s="330">
        <v>0</v>
      </c>
      <c r="BC256" s="330">
        <f t="shared" si="268"/>
        <v>0</v>
      </c>
      <c r="BD256" s="330">
        <v>0</v>
      </c>
      <c r="BE256" s="330">
        <f t="shared" si="269"/>
        <v>0</v>
      </c>
    </row>
    <row r="257" spans="2:57" s="319" customFormat="1" ht="14.25" customHeight="1" outlineLevel="2">
      <c r="B257" s="366" t="s">
        <v>262</v>
      </c>
      <c r="C257" s="367" t="s">
        <v>337</v>
      </c>
      <c r="D257" s="328" t="s">
        <v>555</v>
      </c>
      <c r="E257" s="329">
        <f>'Average Rates'!E228</f>
        <v>0.05571140625562396</v>
      </c>
      <c r="F257" s="330">
        <v>30</v>
      </c>
      <c r="G257" s="330">
        <f t="shared" si="270"/>
        <v>1.6713421876687187</v>
      </c>
      <c r="H257" s="330">
        <v>30</v>
      </c>
      <c r="I257" s="330">
        <f t="shared" si="270"/>
        <v>1.6713421876687187</v>
      </c>
      <c r="J257" s="330">
        <v>30</v>
      </c>
      <c r="K257" s="330">
        <f t="shared" si="247"/>
        <v>1.6713421876687187</v>
      </c>
      <c r="L257" s="330">
        <v>24</v>
      </c>
      <c r="M257" s="330">
        <f t="shared" si="248"/>
        <v>1.337073750134975</v>
      </c>
      <c r="N257" s="330">
        <v>24</v>
      </c>
      <c r="O257" s="330">
        <f t="shared" si="249"/>
        <v>1.337073750134975</v>
      </c>
      <c r="P257" s="330">
        <v>24</v>
      </c>
      <c r="Q257" s="330">
        <f t="shared" si="250"/>
        <v>1.337073750134975</v>
      </c>
      <c r="R257" s="330">
        <v>30</v>
      </c>
      <c r="S257" s="330">
        <f t="shared" si="251"/>
        <v>1.6713421876687187</v>
      </c>
      <c r="T257" s="330">
        <v>39</v>
      </c>
      <c r="U257" s="330">
        <f t="shared" si="252"/>
        <v>2.172744843969334</v>
      </c>
      <c r="V257" s="330">
        <v>42</v>
      </c>
      <c r="W257" s="330">
        <f t="shared" si="253"/>
        <v>2.3398790627362063</v>
      </c>
      <c r="X257" s="330">
        <v>30</v>
      </c>
      <c r="Y257" s="330">
        <f t="shared" si="254"/>
        <v>1.6713421876687187</v>
      </c>
      <c r="Z257" s="330">
        <v>24</v>
      </c>
      <c r="AA257" s="330">
        <f t="shared" si="255"/>
        <v>1.337073750134975</v>
      </c>
      <c r="AB257" s="330">
        <v>24</v>
      </c>
      <c r="AC257" s="330">
        <f t="shared" si="256"/>
        <v>1.337073750134975</v>
      </c>
      <c r="AD257" s="330">
        <v>21</v>
      </c>
      <c r="AE257" s="330">
        <f t="shared" si="257"/>
        <v>1.1699395313681031</v>
      </c>
      <c r="AF257" s="330">
        <v>30</v>
      </c>
      <c r="AG257" s="330">
        <f t="shared" si="258"/>
        <v>1.6713421876687187</v>
      </c>
      <c r="AH257" s="330">
        <v>33</v>
      </c>
      <c r="AI257" s="330">
        <f t="shared" si="259"/>
        <v>1.8384764064355905</v>
      </c>
      <c r="AJ257" s="330">
        <v>24</v>
      </c>
      <c r="AK257" s="330">
        <f t="shared" si="260"/>
        <v>1.337073750134975</v>
      </c>
      <c r="AL257" s="330">
        <v>24</v>
      </c>
      <c r="AM257" s="330">
        <f t="shared" si="261"/>
        <v>1.337073750134975</v>
      </c>
      <c r="AN257" s="330">
        <v>27</v>
      </c>
      <c r="AO257" s="330">
        <f t="shared" si="262"/>
        <v>1.5042079689018468</v>
      </c>
      <c r="AP257" s="330">
        <v>0</v>
      </c>
      <c r="AQ257" s="330">
        <f t="shared" si="262"/>
        <v>0</v>
      </c>
      <c r="AR257" s="330">
        <v>0</v>
      </c>
      <c r="AS257" s="330">
        <f t="shared" si="263"/>
        <v>0</v>
      </c>
      <c r="AT257" s="330">
        <v>0</v>
      </c>
      <c r="AU257" s="330">
        <f t="shared" si="264"/>
        <v>0</v>
      </c>
      <c r="AV257" s="330">
        <v>0</v>
      </c>
      <c r="AW257" s="330">
        <f t="shared" si="265"/>
        <v>0</v>
      </c>
      <c r="AX257" s="330">
        <v>3</v>
      </c>
      <c r="AY257" s="330">
        <f t="shared" si="266"/>
        <v>0.16713421876687187</v>
      </c>
      <c r="AZ257" s="330">
        <v>3</v>
      </c>
      <c r="BA257" s="330">
        <f t="shared" si="267"/>
        <v>0.16713421876687187</v>
      </c>
      <c r="BB257" s="330">
        <v>0</v>
      </c>
      <c r="BC257" s="330">
        <f t="shared" si="268"/>
        <v>0</v>
      </c>
      <c r="BD257" s="330">
        <v>0</v>
      </c>
      <c r="BE257" s="330">
        <f t="shared" si="269"/>
        <v>0</v>
      </c>
    </row>
    <row r="258" spans="2:57" s="319" customFormat="1" ht="14.25" customHeight="1" outlineLevel="2">
      <c r="B258" s="366" t="s">
        <v>264</v>
      </c>
      <c r="C258" s="367" t="s">
        <v>338</v>
      </c>
      <c r="D258" s="328" t="s">
        <v>555</v>
      </c>
      <c r="E258" s="329">
        <f>'Average Rates'!E229</f>
        <v>0.05571140625562396</v>
      </c>
      <c r="F258" s="330">
        <v>24</v>
      </c>
      <c r="G258" s="330">
        <f t="shared" si="270"/>
        <v>1.337073750134975</v>
      </c>
      <c r="H258" s="330">
        <v>24</v>
      </c>
      <c r="I258" s="330">
        <f t="shared" si="270"/>
        <v>1.337073750134975</v>
      </c>
      <c r="J258" s="330">
        <v>24</v>
      </c>
      <c r="K258" s="330">
        <f t="shared" si="247"/>
        <v>1.337073750134975</v>
      </c>
      <c r="L258" s="330">
        <v>18</v>
      </c>
      <c r="M258" s="330">
        <f t="shared" si="248"/>
        <v>1.0028053126012313</v>
      </c>
      <c r="N258" s="330">
        <v>18</v>
      </c>
      <c r="O258" s="330">
        <f t="shared" si="249"/>
        <v>1.0028053126012313</v>
      </c>
      <c r="P258" s="330">
        <v>18</v>
      </c>
      <c r="Q258" s="330">
        <f t="shared" si="250"/>
        <v>1.0028053126012313</v>
      </c>
      <c r="R258" s="330">
        <v>24</v>
      </c>
      <c r="S258" s="330">
        <f t="shared" si="251"/>
        <v>1.337073750134975</v>
      </c>
      <c r="T258" s="330">
        <v>36</v>
      </c>
      <c r="U258" s="330">
        <f t="shared" si="252"/>
        <v>2.0056106252024626</v>
      </c>
      <c r="V258" s="330">
        <v>36</v>
      </c>
      <c r="W258" s="330">
        <f t="shared" si="253"/>
        <v>2.0056106252024626</v>
      </c>
      <c r="X258" s="330">
        <v>24</v>
      </c>
      <c r="Y258" s="330">
        <f t="shared" si="254"/>
        <v>1.337073750134975</v>
      </c>
      <c r="Z258" s="330">
        <v>18</v>
      </c>
      <c r="AA258" s="330">
        <f t="shared" si="255"/>
        <v>1.0028053126012313</v>
      </c>
      <c r="AB258" s="330">
        <v>18</v>
      </c>
      <c r="AC258" s="330">
        <f t="shared" si="256"/>
        <v>1.0028053126012313</v>
      </c>
      <c r="AD258" s="330">
        <v>18</v>
      </c>
      <c r="AE258" s="330">
        <f t="shared" si="257"/>
        <v>1.0028053126012313</v>
      </c>
      <c r="AF258" s="330">
        <v>24</v>
      </c>
      <c r="AG258" s="330">
        <f t="shared" si="258"/>
        <v>1.337073750134975</v>
      </c>
      <c r="AH258" s="330">
        <v>24</v>
      </c>
      <c r="AI258" s="330">
        <f t="shared" si="259"/>
        <v>1.337073750134975</v>
      </c>
      <c r="AJ258" s="330">
        <v>18</v>
      </c>
      <c r="AK258" s="330">
        <f t="shared" si="260"/>
        <v>1.0028053126012313</v>
      </c>
      <c r="AL258" s="330">
        <v>18</v>
      </c>
      <c r="AM258" s="330">
        <f t="shared" si="261"/>
        <v>1.0028053126012313</v>
      </c>
      <c r="AN258" s="330">
        <v>21</v>
      </c>
      <c r="AO258" s="330">
        <f t="shared" si="262"/>
        <v>1.1699395313681031</v>
      </c>
      <c r="AP258" s="330">
        <v>0</v>
      </c>
      <c r="AQ258" s="330">
        <f t="shared" si="262"/>
        <v>0</v>
      </c>
      <c r="AR258" s="330">
        <v>0</v>
      </c>
      <c r="AS258" s="330">
        <f t="shared" si="263"/>
        <v>0</v>
      </c>
      <c r="AT258" s="330">
        <v>0</v>
      </c>
      <c r="AU258" s="330">
        <f t="shared" si="264"/>
        <v>0</v>
      </c>
      <c r="AV258" s="330">
        <v>0</v>
      </c>
      <c r="AW258" s="330">
        <f t="shared" si="265"/>
        <v>0</v>
      </c>
      <c r="AX258" s="330">
        <v>3</v>
      </c>
      <c r="AY258" s="330">
        <f t="shared" si="266"/>
        <v>0.16713421876687187</v>
      </c>
      <c r="AZ258" s="330">
        <v>0</v>
      </c>
      <c r="BA258" s="330">
        <f t="shared" si="267"/>
        <v>0</v>
      </c>
      <c r="BB258" s="330">
        <v>0</v>
      </c>
      <c r="BC258" s="330">
        <f t="shared" si="268"/>
        <v>0</v>
      </c>
      <c r="BD258" s="330">
        <v>0</v>
      </c>
      <c r="BE258" s="330">
        <f t="shared" si="269"/>
        <v>0</v>
      </c>
    </row>
    <row r="259" spans="2:57" s="319" customFormat="1" ht="16.5" customHeight="1" outlineLevel="2">
      <c r="B259" s="366" t="s">
        <v>270</v>
      </c>
      <c r="C259" s="367" t="s">
        <v>339</v>
      </c>
      <c r="D259" s="328" t="s">
        <v>555</v>
      </c>
      <c r="E259" s="329">
        <f>'Average Rates'!E230</f>
        <v>0.03342684375337437</v>
      </c>
      <c r="F259" s="330">
        <v>24</v>
      </c>
      <c r="G259" s="330">
        <f t="shared" si="270"/>
        <v>0.8022442500809848</v>
      </c>
      <c r="H259" s="330">
        <v>24</v>
      </c>
      <c r="I259" s="330">
        <f t="shared" si="270"/>
        <v>0.8022442500809848</v>
      </c>
      <c r="J259" s="330">
        <v>24</v>
      </c>
      <c r="K259" s="330">
        <f t="shared" si="247"/>
        <v>0.8022442500809848</v>
      </c>
      <c r="L259" s="330">
        <v>18</v>
      </c>
      <c r="M259" s="330">
        <f t="shared" si="248"/>
        <v>0.6016831875607386</v>
      </c>
      <c r="N259" s="330">
        <v>18</v>
      </c>
      <c r="O259" s="330">
        <f t="shared" si="249"/>
        <v>0.6016831875607386</v>
      </c>
      <c r="P259" s="330">
        <v>18</v>
      </c>
      <c r="Q259" s="330">
        <f t="shared" si="250"/>
        <v>0.6016831875607386</v>
      </c>
      <c r="R259" s="330">
        <v>24</v>
      </c>
      <c r="S259" s="330">
        <f t="shared" si="251"/>
        <v>0.8022442500809848</v>
      </c>
      <c r="T259" s="330">
        <v>33</v>
      </c>
      <c r="U259" s="330">
        <f t="shared" si="252"/>
        <v>1.1030858438613542</v>
      </c>
      <c r="V259" s="330">
        <v>36</v>
      </c>
      <c r="W259" s="330">
        <f t="shared" si="253"/>
        <v>1.2033663751214771</v>
      </c>
      <c r="X259" s="330">
        <v>24</v>
      </c>
      <c r="Y259" s="330">
        <f t="shared" si="254"/>
        <v>0.8022442500809848</v>
      </c>
      <c r="Z259" s="330">
        <v>18</v>
      </c>
      <c r="AA259" s="330">
        <f t="shared" si="255"/>
        <v>0.6016831875607386</v>
      </c>
      <c r="AB259" s="330">
        <v>18</v>
      </c>
      <c r="AC259" s="330">
        <f t="shared" si="256"/>
        <v>0.6016831875607386</v>
      </c>
      <c r="AD259" s="330">
        <v>15</v>
      </c>
      <c r="AE259" s="330">
        <f t="shared" si="257"/>
        <v>0.5014026563006155</v>
      </c>
      <c r="AF259" s="330">
        <v>24</v>
      </c>
      <c r="AG259" s="330">
        <f t="shared" si="258"/>
        <v>0.8022442500809848</v>
      </c>
      <c r="AH259" s="330">
        <v>27</v>
      </c>
      <c r="AI259" s="330">
        <f t="shared" si="259"/>
        <v>0.9025247813411079</v>
      </c>
      <c r="AJ259" s="330">
        <v>18</v>
      </c>
      <c r="AK259" s="330">
        <f t="shared" si="260"/>
        <v>0.6016831875607386</v>
      </c>
      <c r="AL259" s="330">
        <v>18</v>
      </c>
      <c r="AM259" s="330">
        <f t="shared" si="261"/>
        <v>0.6016831875607386</v>
      </c>
      <c r="AN259" s="330">
        <v>21</v>
      </c>
      <c r="AO259" s="330">
        <f t="shared" si="262"/>
        <v>0.7019637188208617</v>
      </c>
      <c r="AP259" s="330">
        <v>0</v>
      </c>
      <c r="AQ259" s="330">
        <f t="shared" si="262"/>
        <v>0</v>
      </c>
      <c r="AR259" s="330">
        <v>0</v>
      </c>
      <c r="AS259" s="330">
        <f t="shared" si="263"/>
        <v>0</v>
      </c>
      <c r="AT259" s="330">
        <v>0</v>
      </c>
      <c r="AU259" s="330">
        <f t="shared" si="264"/>
        <v>0</v>
      </c>
      <c r="AV259" s="330">
        <v>0</v>
      </c>
      <c r="AW259" s="330">
        <f t="shared" si="265"/>
        <v>0</v>
      </c>
      <c r="AX259" s="330">
        <v>3</v>
      </c>
      <c r="AY259" s="330">
        <f t="shared" si="266"/>
        <v>0.1002805312601231</v>
      </c>
      <c r="AZ259" s="330">
        <v>3</v>
      </c>
      <c r="BA259" s="330">
        <f t="shared" si="267"/>
        <v>0.1002805312601231</v>
      </c>
      <c r="BB259" s="330">
        <v>0</v>
      </c>
      <c r="BC259" s="330">
        <f t="shared" si="268"/>
        <v>0</v>
      </c>
      <c r="BD259" s="330">
        <v>0</v>
      </c>
      <c r="BE259" s="330">
        <f t="shared" si="269"/>
        <v>0</v>
      </c>
    </row>
    <row r="260" spans="2:57" s="411" customFormat="1" ht="14.25" customHeight="1" outlineLevel="2">
      <c r="B260" s="366" t="s">
        <v>272</v>
      </c>
      <c r="C260" s="367" t="s">
        <v>733</v>
      </c>
      <c r="D260" s="328" t="s">
        <v>542</v>
      </c>
      <c r="E260" s="329">
        <f>'Average Rates'!E231</f>
        <v>6.685368750674874</v>
      </c>
      <c r="F260" s="330">
        <v>1</v>
      </c>
      <c r="G260" s="330">
        <f t="shared" si="270"/>
        <v>6.685368750674874</v>
      </c>
      <c r="H260" s="330">
        <v>1</v>
      </c>
      <c r="I260" s="330">
        <f t="shared" si="270"/>
        <v>6.685368750674874</v>
      </c>
      <c r="J260" s="330">
        <v>1</v>
      </c>
      <c r="K260" s="330">
        <f t="shared" si="247"/>
        <v>6.685368750674874</v>
      </c>
      <c r="L260" s="330">
        <v>0.8</v>
      </c>
      <c r="M260" s="330">
        <f t="shared" si="248"/>
        <v>5.348295000539899</v>
      </c>
      <c r="N260" s="330">
        <v>0.8</v>
      </c>
      <c r="O260" s="330">
        <f t="shared" si="249"/>
        <v>5.348295000539899</v>
      </c>
      <c r="P260" s="330">
        <v>0.8</v>
      </c>
      <c r="Q260" s="330">
        <f t="shared" si="250"/>
        <v>5.348295000539899</v>
      </c>
      <c r="R260" s="330">
        <v>1</v>
      </c>
      <c r="S260" s="330">
        <f t="shared" si="251"/>
        <v>6.685368750674874</v>
      </c>
      <c r="T260" s="330">
        <v>1.32</v>
      </c>
      <c r="U260" s="330">
        <f t="shared" si="252"/>
        <v>8.824686750890834</v>
      </c>
      <c r="V260" s="330">
        <v>1.41</v>
      </c>
      <c r="W260" s="330">
        <f t="shared" si="253"/>
        <v>9.426369938451572</v>
      </c>
      <c r="X260" s="330">
        <v>1</v>
      </c>
      <c r="Y260" s="330">
        <f t="shared" si="254"/>
        <v>6.685368750674874</v>
      </c>
      <c r="Z260" s="330">
        <v>0.8</v>
      </c>
      <c r="AA260" s="330">
        <f t="shared" si="255"/>
        <v>5.348295000539899</v>
      </c>
      <c r="AB260" s="330">
        <v>0.8</v>
      </c>
      <c r="AC260" s="330">
        <f t="shared" si="256"/>
        <v>5.348295000539899</v>
      </c>
      <c r="AD260" s="330">
        <v>0.8</v>
      </c>
      <c r="AE260" s="330">
        <f t="shared" si="257"/>
        <v>5.348295000539899</v>
      </c>
      <c r="AF260" s="330">
        <v>1</v>
      </c>
      <c r="AG260" s="330">
        <f t="shared" si="258"/>
        <v>6.685368750674874</v>
      </c>
      <c r="AH260" s="330">
        <v>1</v>
      </c>
      <c r="AI260" s="330">
        <f t="shared" si="259"/>
        <v>6.685368750674874</v>
      </c>
      <c r="AJ260" s="330">
        <v>0.8</v>
      </c>
      <c r="AK260" s="330">
        <f t="shared" si="260"/>
        <v>5.348295000539899</v>
      </c>
      <c r="AL260" s="330">
        <v>0.8</v>
      </c>
      <c r="AM260" s="330">
        <f t="shared" si="261"/>
        <v>5.348295000539899</v>
      </c>
      <c r="AN260" s="330">
        <v>1</v>
      </c>
      <c r="AO260" s="330">
        <f t="shared" si="262"/>
        <v>6.685368750674874</v>
      </c>
      <c r="AP260" s="330">
        <v>0</v>
      </c>
      <c r="AQ260" s="330">
        <f t="shared" si="262"/>
        <v>0</v>
      </c>
      <c r="AR260" s="330">
        <v>0</v>
      </c>
      <c r="AS260" s="330">
        <f t="shared" si="263"/>
        <v>0</v>
      </c>
      <c r="AT260" s="330">
        <v>0</v>
      </c>
      <c r="AU260" s="330">
        <f t="shared" si="264"/>
        <v>0</v>
      </c>
      <c r="AV260" s="330">
        <v>0</v>
      </c>
      <c r="AW260" s="330">
        <f t="shared" si="265"/>
        <v>0</v>
      </c>
      <c r="AX260" s="330">
        <v>0.2</v>
      </c>
      <c r="AY260" s="330">
        <f t="shared" si="266"/>
        <v>1.3370737501349748</v>
      </c>
      <c r="AZ260" s="330">
        <v>0.2</v>
      </c>
      <c r="BA260" s="330">
        <f t="shared" si="267"/>
        <v>1.3370737501349748</v>
      </c>
      <c r="BB260" s="330">
        <v>0</v>
      </c>
      <c r="BC260" s="330">
        <f t="shared" si="268"/>
        <v>0</v>
      </c>
      <c r="BD260" s="330">
        <v>0</v>
      </c>
      <c r="BE260" s="330">
        <f t="shared" si="269"/>
        <v>0</v>
      </c>
    </row>
    <row r="261" spans="2:57" s="411" customFormat="1" ht="14.25" customHeight="1" outlineLevel="2">
      <c r="B261" s="366" t="s">
        <v>287</v>
      </c>
      <c r="C261" s="367" t="s">
        <v>734</v>
      </c>
      <c r="D261" s="328" t="s">
        <v>542</v>
      </c>
      <c r="E261" s="329">
        <f>'Average Rates'!E232</f>
        <v>3.342684375337437</v>
      </c>
      <c r="F261" s="330">
        <v>1</v>
      </c>
      <c r="G261" s="330">
        <f t="shared" si="270"/>
        <v>3.342684375337437</v>
      </c>
      <c r="H261" s="330">
        <v>1</v>
      </c>
      <c r="I261" s="330">
        <f t="shared" si="270"/>
        <v>3.342684375337437</v>
      </c>
      <c r="J261" s="330">
        <v>1</v>
      </c>
      <c r="K261" s="330">
        <f t="shared" si="247"/>
        <v>3.342684375337437</v>
      </c>
      <c r="L261" s="330">
        <v>0.8</v>
      </c>
      <c r="M261" s="330">
        <f t="shared" si="248"/>
        <v>2.6741475002699495</v>
      </c>
      <c r="N261" s="330">
        <v>0.8</v>
      </c>
      <c r="O261" s="330">
        <f t="shared" si="249"/>
        <v>2.6741475002699495</v>
      </c>
      <c r="P261" s="330">
        <v>0.8</v>
      </c>
      <c r="Q261" s="330">
        <f t="shared" si="250"/>
        <v>2.6741475002699495</v>
      </c>
      <c r="R261" s="330">
        <v>1</v>
      </c>
      <c r="S261" s="330">
        <f t="shared" si="251"/>
        <v>3.342684375337437</v>
      </c>
      <c r="T261" s="330">
        <v>1.32</v>
      </c>
      <c r="U261" s="330">
        <f t="shared" si="252"/>
        <v>4.412343375445417</v>
      </c>
      <c r="V261" s="330">
        <v>1.41</v>
      </c>
      <c r="W261" s="330">
        <f t="shared" si="253"/>
        <v>4.713184969225786</v>
      </c>
      <c r="X261" s="330">
        <v>1</v>
      </c>
      <c r="Y261" s="330">
        <f t="shared" si="254"/>
        <v>3.342684375337437</v>
      </c>
      <c r="Z261" s="330">
        <v>0.8</v>
      </c>
      <c r="AA261" s="330">
        <f t="shared" si="255"/>
        <v>2.6741475002699495</v>
      </c>
      <c r="AB261" s="330">
        <v>0.8</v>
      </c>
      <c r="AC261" s="330">
        <f t="shared" si="256"/>
        <v>2.6741475002699495</v>
      </c>
      <c r="AD261" s="330">
        <v>0.8</v>
      </c>
      <c r="AE261" s="330">
        <f t="shared" si="257"/>
        <v>2.6741475002699495</v>
      </c>
      <c r="AF261" s="330">
        <v>1</v>
      </c>
      <c r="AG261" s="330">
        <f t="shared" si="258"/>
        <v>3.342684375337437</v>
      </c>
      <c r="AH261" s="330">
        <v>1</v>
      </c>
      <c r="AI261" s="330">
        <f t="shared" si="259"/>
        <v>3.342684375337437</v>
      </c>
      <c r="AJ261" s="330">
        <v>0.8</v>
      </c>
      <c r="AK261" s="330">
        <f t="shared" si="260"/>
        <v>2.6741475002699495</v>
      </c>
      <c r="AL261" s="330">
        <v>0.8</v>
      </c>
      <c r="AM261" s="330">
        <f t="shared" si="261"/>
        <v>2.6741475002699495</v>
      </c>
      <c r="AN261" s="330">
        <v>1</v>
      </c>
      <c r="AO261" s="330">
        <f t="shared" si="262"/>
        <v>3.342684375337437</v>
      </c>
      <c r="AP261" s="330">
        <v>0</v>
      </c>
      <c r="AQ261" s="330">
        <f t="shared" si="262"/>
        <v>0</v>
      </c>
      <c r="AR261" s="330">
        <v>0</v>
      </c>
      <c r="AS261" s="330">
        <f t="shared" si="263"/>
        <v>0</v>
      </c>
      <c r="AT261" s="330">
        <v>0</v>
      </c>
      <c r="AU261" s="330">
        <f t="shared" si="264"/>
        <v>0</v>
      </c>
      <c r="AV261" s="330">
        <v>0</v>
      </c>
      <c r="AW261" s="330">
        <f t="shared" si="265"/>
        <v>0</v>
      </c>
      <c r="AX261" s="330">
        <v>0.2</v>
      </c>
      <c r="AY261" s="330">
        <f t="shared" si="266"/>
        <v>0.6685368750674874</v>
      </c>
      <c r="AZ261" s="330">
        <v>0.2</v>
      </c>
      <c r="BA261" s="330">
        <f t="shared" si="267"/>
        <v>0.6685368750674874</v>
      </c>
      <c r="BB261" s="330">
        <v>0</v>
      </c>
      <c r="BC261" s="330">
        <f t="shared" si="268"/>
        <v>0</v>
      </c>
      <c r="BD261" s="330">
        <v>0</v>
      </c>
      <c r="BE261" s="330">
        <f t="shared" si="269"/>
        <v>0</v>
      </c>
    </row>
    <row r="262" spans="2:57" s="411" customFormat="1" ht="14.25" customHeight="1" outlineLevel="2">
      <c r="B262" s="366" t="s">
        <v>289</v>
      </c>
      <c r="C262" s="367" t="s">
        <v>445</v>
      </c>
      <c r="D262" s="328" t="s">
        <v>542</v>
      </c>
      <c r="E262" s="329">
        <f>'Average Rates'!E233</f>
        <v>17.827650001799665</v>
      </c>
      <c r="F262" s="330">
        <v>1</v>
      </c>
      <c r="G262" s="330">
        <f t="shared" si="270"/>
        <v>17.827650001799665</v>
      </c>
      <c r="H262" s="330">
        <v>1</v>
      </c>
      <c r="I262" s="330">
        <f t="shared" si="270"/>
        <v>17.827650001799665</v>
      </c>
      <c r="J262" s="330">
        <v>1</v>
      </c>
      <c r="K262" s="330">
        <f t="shared" si="247"/>
        <v>17.827650001799665</v>
      </c>
      <c r="L262" s="330">
        <v>0.8</v>
      </c>
      <c r="M262" s="330">
        <f t="shared" si="248"/>
        <v>14.262120001439733</v>
      </c>
      <c r="N262" s="330">
        <v>0.8</v>
      </c>
      <c r="O262" s="330">
        <f t="shared" si="249"/>
        <v>14.262120001439733</v>
      </c>
      <c r="P262" s="330">
        <v>0.8</v>
      </c>
      <c r="Q262" s="330">
        <f t="shared" si="250"/>
        <v>14.262120001439733</v>
      </c>
      <c r="R262" s="330">
        <v>1</v>
      </c>
      <c r="S262" s="330">
        <f t="shared" si="251"/>
        <v>17.827650001799665</v>
      </c>
      <c r="T262" s="330">
        <v>1.32</v>
      </c>
      <c r="U262" s="330">
        <f t="shared" si="252"/>
        <v>23.532498002375558</v>
      </c>
      <c r="V262" s="330">
        <v>1.41</v>
      </c>
      <c r="W262" s="330">
        <f t="shared" si="253"/>
        <v>25.136986502537525</v>
      </c>
      <c r="X262" s="330">
        <v>1</v>
      </c>
      <c r="Y262" s="330">
        <f t="shared" si="254"/>
        <v>17.827650001799665</v>
      </c>
      <c r="Z262" s="330">
        <v>0.8</v>
      </c>
      <c r="AA262" s="330">
        <f t="shared" si="255"/>
        <v>14.262120001439733</v>
      </c>
      <c r="AB262" s="330">
        <v>0.8</v>
      </c>
      <c r="AC262" s="330">
        <f t="shared" si="256"/>
        <v>14.262120001439733</v>
      </c>
      <c r="AD262" s="330">
        <v>0.8</v>
      </c>
      <c r="AE262" s="330">
        <f t="shared" si="257"/>
        <v>14.262120001439733</v>
      </c>
      <c r="AF262" s="330">
        <v>1</v>
      </c>
      <c r="AG262" s="330">
        <f t="shared" si="258"/>
        <v>17.827650001799665</v>
      </c>
      <c r="AH262" s="330">
        <v>1</v>
      </c>
      <c r="AI262" s="330">
        <f t="shared" si="259"/>
        <v>17.827650001799665</v>
      </c>
      <c r="AJ262" s="330">
        <v>0.8</v>
      </c>
      <c r="AK262" s="330">
        <f t="shared" si="260"/>
        <v>14.262120001439733</v>
      </c>
      <c r="AL262" s="330">
        <v>0.8</v>
      </c>
      <c r="AM262" s="330">
        <f t="shared" si="261"/>
        <v>14.262120001439733</v>
      </c>
      <c r="AN262" s="330">
        <v>1</v>
      </c>
      <c r="AO262" s="330">
        <f t="shared" si="262"/>
        <v>17.827650001799665</v>
      </c>
      <c r="AP262" s="330">
        <v>0</v>
      </c>
      <c r="AQ262" s="330">
        <f t="shared" si="262"/>
        <v>0</v>
      </c>
      <c r="AR262" s="330">
        <v>0</v>
      </c>
      <c r="AS262" s="330">
        <f t="shared" si="263"/>
        <v>0</v>
      </c>
      <c r="AT262" s="330">
        <v>0</v>
      </c>
      <c r="AU262" s="330">
        <f t="shared" si="264"/>
        <v>0</v>
      </c>
      <c r="AV262" s="330">
        <v>0</v>
      </c>
      <c r="AW262" s="330">
        <f t="shared" si="265"/>
        <v>0</v>
      </c>
      <c r="AX262" s="330">
        <v>0.2</v>
      </c>
      <c r="AY262" s="330">
        <f t="shared" si="266"/>
        <v>3.5655300003599333</v>
      </c>
      <c r="AZ262" s="330">
        <v>0.2</v>
      </c>
      <c r="BA262" s="330">
        <f t="shared" si="267"/>
        <v>3.5655300003599333</v>
      </c>
      <c r="BB262" s="330">
        <v>0</v>
      </c>
      <c r="BC262" s="330">
        <f t="shared" si="268"/>
        <v>0</v>
      </c>
      <c r="BD262" s="330">
        <v>0</v>
      </c>
      <c r="BE262" s="330">
        <f t="shared" si="269"/>
        <v>0</v>
      </c>
    </row>
    <row r="263" spans="2:57" s="319" customFormat="1" ht="14.25" customHeight="1" outlineLevel="2">
      <c r="B263" s="366" t="s">
        <v>291</v>
      </c>
      <c r="C263" s="367" t="s">
        <v>434</v>
      </c>
      <c r="D263" s="328"/>
      <c r="E263" s="330"/>
      <c r="F263" s="330"/>
      <c r="G263" s="330"/>
      <c r="H263" s="330"/>
      <c r="I263" s="330"/>
      <c r="J263" s="330">
        <v>1</v>
      </c>
      <c r="K263" s="330"/>
      <c r="L263" s="330"/>
      <c r="M263" s="330"/>
      <c r="N263" s="330"/>
      <c r="O263" s="330"/>
      <c r="P263" s="330"/>
      <c r="Q263" s="330"/>
      <c r="R263" s="330"/>
      <c r="S263" s="330"/>
      <c r="T263" s="330"/>
      <c r="U263" s="330"/>
      <c r="V263" s="330"/>
      <c r="W263" s="330"/>
      <c r="X263" s="330"/>
      <c r="Y263" s="330"/>
      <c r="Z263" s="330"/>
      <c r="AA263" s="330"/>
      <c r="AB263" s="330"/>
      <c r="AC263" s="330"/>
      <c r="AD263" s="330"/>
      <c r="AE263" s="330"/>
      <c r="AF263" s="330"/>
      <c r="AG263" s="330"/>
      <c r="AH263" s="330"/>
      <c r="AI263" s="330"/>
      <c r="AJ263" s="330"/>
      <c r="AK263" s="330"/>
      <c r="AL263" s="330"/>
      <c r="AM263" s="330"/>
      <c r="AN263" s="330"/>
      <c r="AO263" s="330"/>
      <c r="AP263" s="330">
        <v>0</v>
      </c>
      <c r="AQ263" s="330"/>
      <c r="AR263" s="330">
        <v>0</v>
      </c>
      <c r="AS263" s="330"/>
      <c r="AT263" s="330"/>
      <c r="AU263" s="330"/>
      <c r="AV263" s="330"/>
      <c r="AW263" s="330"/>
      <c r="AX263" s="330"/>
      <c r="AY263" s="330"/>
      <c r="AZ263" s="330"/>
      <c r="BA263" s="330"/>
      <c r="BB263" s="330"/>
      <c r="BC263" s="330"/>
      <c r="BD263" s="330"/>
      <c r="BE263" s="330"/>
    </row>
    <row r="264" spans="2:57" s="319" customFormat="1" ht="14.25" customHeight="1" outlineLevel="2">
      <c r="B264" s="330" t="s">
        <v>540</v>
      </c>
      <c r="C264" s="394" t="s">
        <v>735</v>
      </c>
      <c r="D264" s="328" t="s">
        <v>555</v>
      </c>
      <c r="E264" s="329">
        <f>'Average Rates'!E235</f>
        <v>0.27855703127811976</v>
      </c>
      <c r="F264" s="330">
        <v>10</v>
      </c>
      <c r="G264" s="330">
        <f>F264*$E264</f>
        <v>2.7855703127811977</v>
      </c>
      <c r="H264" s="330">
        <v>10</v>
      </c>
      <c r="I264" s="330">
        <f>H264*$E264</f>
        <v>2.7855703127811977</v>
      </c>
      <c r="J264" s="330">
        <v>6</v>
      </c>
      <c r="K264" s="330">
        <f>J264*$E264</f>
        <v>1.6713421876687184</v>
      </c>
      <c r="L264" s="330">
        <v>8</v>
      </c>
      <c r="M264" s="330">
        <f>L264*$E264</f>
        <v>2.228456250224958</v>
      </c>
      <c r="N264" s="330">
        <v>8</v>
      </c>
      <c r="O264" s="330">
        <f>N264*$E264</f>
        <v>2.228456250224958</v>
      </c>
      <c r="P264" s="330">
        <v>8</v>
      </c>
      <c r="Q264" s="330">
        <f>P264*$E264</f>
        <v>2.228456250224958</v>
      </c>
      <c r="R264" s="330">
        <v>10</v>
      </c>
      <c r="S264" s="330">
        <f>R264*$E264</f>
        <v>2.7855703127811977</v>
      </c>
      <c r="T264" s="330">
        <v>13</v>
      </c>
      <c r="U264" s="330">
        <f>T264*$E264</f>
        <v>3.6212414066155567</v>
      </c>
      <c r="V264" s="330">
        <v>14</v>
      </c>
      <c r="W264" s="330">
        <f>V264*$E264</f>
        <v>3.8997984378936765</v>
      </c>
      <c r="X264" s="330">
        <v>10</v>
      </c>
      <c r="Y264" s="330">
        <f>X264*$E264</f>
        <v>2.7855703127811977</v>
      </c>
      <c r="Z264" s="330">
        <v>8</v>
      </c>
      <c r="AA264" s="330">
        <f>Z264*$E264</f>
        <v>2.228456250224958</v>
      </c>
      <c r="AB264" s="330">
        <v>8</v>
      </c>
      <c r="AC264" s="330">
        <f>AB264*$E264</f>
        <v>2.228456250224958</v>
      </c>
      <c r="AD264" s="330">
        <v>7</v>
      </c>
      <c r="AE264" s="330">
        <f>AD264*$E264</f>
        <v>1.9498992189468383</v>
      </c>
      <c r="AF264" s="330">
        <v>10</v>
      </c>
      <c r="AG264" s="330">
        <f>AF264*$E264</f>
        <v>2.7855703127811977</v>
      </c>
      <c r="AH264" s="330">
        <v>11</v>
      </c>
      <c r="AI264" s="330">
        <f>AH264*$E264</f>
        <v>3.0641273440593175</v>
      </c>
      <c r="AJ264" s="330">
        <v>8</v>
      </c>
      <c r="AK264" s="330">
        <f>AJ264*$E264</f>
        <v>2.228456250224958</v>
      </c>
      <c r="AL264" s="330">
        <v>8</v>
      </c>
      <c r="AM264" s="330">
        <f>AL264*$E264</f>
        <v>2.228456250224958</v>
      </c>
      <c r="AN264" s="330">
        <v>9</v>
      </c>
      <c r="AO264" s="330">
        <f>AN264*$E264</f>
        <v>2.507013281503078</v>
      </c>
      <c r="AP264" s="330">
        <v>0</v>
      </c>
      <c r="AQ264" s="330">
        <f>AP264*$E264</f>
        <v>0</v>
      </c>
      <c r="AR264" s="330">
        <v>0</v>
      </c>
      <c r="AS264" s="330">
        <f>AR264*$E264</f>
        <v>0</v>
      </c>
      <c r="AT264" s="330">
        <v>0</v>
      </c>
      <c r="AU264" s="330">
        <f>AT264*$E264</f>
        <v>0</v>
      </c>
      <c r="AV264" s="330">
        <v>0</v>
      </c>
      <c r="AW264" s="330">
        <f>AV264*$E264</f>
        <v>0</v>
      </c>
      <c r="AX264" s="330">
        <v>1</v>
      </c>
      <c r="AY264" s="330">
        <f>AX264*$E264</f>
        <v>0.27855703127811976</v>
      </c>
      <c r="AZ264" s="330">
        <v>0</v>
      </c>
      <c r="BA264" s="330">
        <f>AZ264*$E264</f>
        <v>0</v>
      </c>
      <c r="BB264" s="330">
        <v>0</v>
      </c>
      <c r="BC264" s="330">
        <f>BB264*$E264</f>
        <v>0</v>
      </c>
      <c r="BD264" s="330">
        <v>0</v>
      </c>
      <c r="BE264" s="330">
        <f>BD264*$E264</f>
        <v>0</v>
      </c>
    </row>
    <row r="265" spans="2:57" s="319" customFormat="1" ht="14.25" customHeight="1" outlineLevel="2">
      <c r="B265" s="330" t="s">
        <v>543</v>
      </c>
      <c r="C265" s="394" t="s">
        <v>296</v>
      </c>
      <c r="D265" s="328" t="s">
        <v>555</v>
      </c>
      <c r="E265" s="329">
        <f>'Average Rates'!E236</f>
        <v>0.7353905625742362</v>
      </c>
      <c r="F265" s="330">
        <v>6</v>
      </c>
      <c r="G265" s="330">
        <f aca="true" t="shared" si="271" ref="G265:I266">F265*$E265</f>
        <v>4.412343375445417</v>
      </c>
      <c r="H265" s="330">
        <v>6</v>
      </c>
      <c r="I265" s="330">
        <f t="shared" si="271"/>
        <v>4.412343375445417</v>
      </c>
      <c r="J265" s="330">
        <v>6</v>
      </c>
      <c r="K265" s="330">
        <f>J265*$E265</f>
        <v>4.412343375445417</v>
      </c>
      <c r="L265" s="330">
        <v>4</v>
      </c>
      <c r="M265" s="330">
        <f>L265*$E265</f>
        <v>2.9415622502969447</v>
      </c>
      <c r="N265" s="330">
        <v>4</v>
      </c>
      <c r="O265" s="330">
        <f>N265*$E265</f>
        <v>2.9415622502969447</v>
      </c>
      <c r="P265" s="330">
        <v>4</v>
      </c>
      <c r="Q265" s="330">
        <f>P265*$E265</f>
        <v>2.9415622502969447</v>
      </c>
      <c r="R265" s="330">
        <v>6</v>
      </c>
      <c r="S265" s="330">
        <f>R265*$E265</f>
        <v>4.412343375445417</v>
      </c>
      <c r="T265" s="330">
        <v>10</v>
      </c>
      <c r="U265" s="330">
        <f>T265*$E265</f>
        <v>7.353905625742362</v>
      </c>
      <c r="V265" s="330">
        <v>10</v>
      </c>
      <c r="W265" s="330">
        <f>V265*$E265</f>
        <v>7.353905625742362</v>
      </c>
      <c r="X265" s="330">
        <v>6</v>
      </c>
      <c r="Y265" s="330">
        <f>X265*$E265</f>
        <v>4.412343375445417</v>
      </c>
      <c r="Z265" s="330">
        <v>4</v>
      </c>
      <c r="AA265" s="330">
        <f>Z265*$E265</f>
        <v>2.9415622502969447</v>
      </c>
      <c r="AB265" s="330">
        <v>4</v>
      </c>
      <c r="AC265" s="330">
        <f>AB265*$E265</f>
        <v>2.9415622502969447</v>
      </c>
      <c r="AD265" s="330">
        <v>4</v>
      </c>
      <c r="AE265" s="330">
        <f>AD265*$E265</f>
        <v>2.9415622502969447</v>
      </c>
      <c r="AF265" s="330">
        <v>6</v>
      </c>
      <c r="AG265" s="330">
        <f>AF265*$E265</f>
        <v>4.412343375445417</v>
      </c>
      <c r="AH265" s="330">
        <v>6</v>
      </c>
      <c r="AI265" s="330">
        <f>AH265*$E265</f>
        <v>4.412343375445417</v>
      </c>
      <c r="AJ265" s="330">
        <v>4</v>
      </c>
      <c r="AK265" s="330">
        <f>AJ265*$E265</f>
        <v>2.9415622502969447</v>
      </c>
      <c r="AL265" s="330">
        <v>4</v>
      </c>
      <c r="AM265" s="330">
        <f>AL265*$E265</f>
        <v>2.9415622502969447</v>
      </c>
      <c r="AN265" s="330">
        <v>5</v>
      </c>
      <c r="AO265" s="330">
        <f>AN265*$E265</f>
        <v>3.676952812871181</v>
      </c>
      <c r="AP265" s="330">
        <v>0</v>
      </c>
      <c r="AQ265" s="330">
        <f>AP265*$E265</f>
        <v>0</v>
      </c>
      <c r="AR265" s="330">
        <v>0</v>
      </c>
      <c r="AS265" s="330">
        <f>AR265*$E265</f>
        <v>0</v>
      </c>
      <c r="AT265" s="330">
        <v>0</v>
      </c>
      <c r="AU265" s="330">
        <f>AT265*$E265</f>
        <v>0</v>
      </c>
      <c r="AV265" s="330">
        <v>0</v>
      </c>
      <c r="AW265" s="330">
        <f>AV265*$E265</f>
        <v>0</v>
      </c>
      <c r="AX265" s="330">
        <v>1</v>
      </c>
      <c r="AY265" s="330">
        <f>AX265*$E265</f>
        <v>0.7353905625742362</v>
      </c>
      <c r="AZ265" s="330">
        <v>0</v>
      </c>
      <c r="BA265" s="330">
        <f>AZ265*$E265</f>
        <v>0</v>
      </c>
      <c r="BB265" s="330">
        <v>0</v>
      </c>
      <c r="BC265" s="330">
        <f>BB265*$E265</f>
        <v>0</v>
      </c>
      <c r="BD265" s="330">
        <v>0</v>
      </c>
      <c r="BE265" s="330">
        <f>BD265*$E265</f>
        <v>0</v>
      </c>
    </row>
    <row r="266" spans="2:57" s="319" customFormat="1" ht="14.25" customHeight="1" outlineLevel="2">
      <c r="B266" s="330" t="s">
        <v>606</v>
      </c>
      <c r="C266" s="394" t="s">
        <v>447</v>
      </c>
      <c r="D266" s="328" t="s">
        <v>555</v>
      </c>
      <c r="E266" s="518">
        <f>'Average Rates'!E237</f>
        <v>2.228456250224958</v>
      </c>
      <c r="F266" s="330">
        <v>1</v>
      </c>
      <c r="G266" s="330">
        <f t="shared" si="271"/>
        <v>2.228456250224958</v>
      </c>
      <c r="H266" s="330">
        <v>1</v>
      </c>
      <c r="I266" s="330">
        <f t="shared" si="271"/>
        <v>2.228456250224958</v>
      </c>
      <c r="J266" s="330">
        <v>1</v>
      </c>
      <c r="K266" s="330">
        <f>J266*$E266</f>
        <v>2.228456250224958</v>
      </c>
      <c r="L266" s="330">
        <v>1</v>
      </c>
      <c r="M266" s="330">
        <f>L266*$E266</f>
        <v>2.228456250224958</v>
      </c>
      <c r="N266" s="330">
        <v>1</v>
      </c>
      <c r="O266" s="330">
        <f>N266*$E266</f>
        <v>2.228456250224958</v>
      </c>
      <c r="P266" s="330">
        <v>1</v>
      </c>
      <c r="Q266" s="330">
        <f>P266*$E266</f>
        <v>2.228456250224958</v>
      </c>
      <c r="R266" s="330">
        <v>1</v>
      </c>
      <c r="S266" s="330">
        <f>R266*$E266</f>
        <v>2.228456250224958</v>
      </c>
      <c r="T266" s="330">
        <v>1</v>
      </c>
      <c r="U266" s="330">
        <f>T266*$E266</f>
        <v>2.228456250224958</v>
      </c>
      <c r="V266" s="330">
        <v>1</v>
      </c>
      <c r="W266" s="330">
        <f>V266*$E266</f>
        <v>2.228456250224958</v>
      </c>
      <c r="X266" s="330">
        <v>1</v>
      </c>
      <c r="Y266" s="330">
        <f>X266*$E266</f>
        <v>2.228456250224958</v>
      </c>
      <c r="Z266" s="330">
        <v>1</v>
      </c>
      <c r="AA266" s="330">
        <f>Z266*$E266</f>
        <v>2.228456250224958</v>
      </c>
      <c r="AB266" s="330">
        <v>1</v>
      </c>
      <c r="AC266" s="330">
        <f>AB266*$E266</f>
        <v>2.228456250224958</v>
      </c>
      <c r="AD266" s="330">
        <v>1</v>
      </c>
      <c r="AE266" s="330">
        <f>AD266*$E266</f>
        <v>2.228456250224958</v>
      </c>
      <c r="AF266" s="330">
        <v>1</v>
      </c>
      <c r="AG266" s="330">
        <f>AF266*$E266</f>
        <v>2.228456250224958</v>
      </c>
      <c r="AH266" s="330">
        <v>1</v>
      </c>
      <c r="AI266" s="330">
        <f>AH266*$E266</f>
        <v>2.228456250224958</v>
      </c>
      <c r="AJ266" s="330">
        <v>1</v>
      </c>
      <c r="AK266" s="330">
        <f>AJ266*$E266</f>
        <v>2.228456250224958</v>
      </c>
      <c r="AL266" s="330">
        <v>1</v>
      </c>
      <c r="AM266" s="330">
        <f>AL266*$E266</f>
        <v>2.228456250224958</v>
      </c>
      <c r="AN266" s="330">
        <v>1</v>
      </c>
      <c r="AO266" s="330">
        <f>AN266*$E266</f>
        <v>2.228456250224958</v>
      </c>
      <c r="AP266" s="330">
        <v>0</v>
      </c>
      <c r="AQ266" s="330">
        <f>AP266*$E266</f>
        <v>0</v>
      </c>
      <c r="AR266" s="330">
        <v>0</v>
      </c>
      <c r="AS266" s="330">
        <f>AR266*$E266</f>
        <v>0</v>
      </c>
      <c r="AT266" s="330">
        <v>0</v>
      </c>
      <c r="AU266" s="330">
        <f>AT266*$E266</f>
        <v>0</v>
      </c>
      <c r="AV266" s="330">
        <v>0</v>
      </c>
      <c r="AW266" s="330">
        <f>AV266*$E266</f>
        <v>0</v>
      </c>
      <c r="AX266" s="330">
        <v>0</v>
      </c>
      <c r="AY266" s="330">
        <f>AX266*$E266</f>
        <v>0</v>
      </c>
      <c r="AZ266" s="330">
        <v>0</v>
      </c>
      <c r="BA266" s="330">
        <f>AZ266*$E266</f>
        <v>0</v>
      </c>
      <c r="BB266" s="330">
        <v>0</v>
      </c>
      <c r="BC266" s="330">
        <f>BB266*$E266</f>
        <v>0</v>
      </c>
      <c r="BD266" s="330">
        <v>0</v>
      </c>
      <c r="BE266" s="330">
        <f>BD266*$E266</f>
        <v>0</v>
      </c>
    </row>
    <row r="267" spans="2:57" s="319" customFormat="1" ht="14.25" customHeight="1" outlineLevel="1">
      <c r="B267" s="339"/>
      <c r="C267" s="340" t="s">
        <v>736</v>
      </c>
      <c r="D267" s="341" t="s">
        <v>259</v>
      </c>
      <c r="E267" s="341"/>
      <c r="F267" s="341"/>
      <c r="G267" s="341">
        <f>SUM(G255:G266)</f>
        <v>49.50515559874744</v>
      </c>
      <c r="H267" s="341"/>
      <c r="I267" s="341">
        <f>SUM(I255:I266)</f>
        <v>49.50515559874744</v>
      </c>
      <c r="J267" s="341"/>
      <c r="K267" s="341">
        <f>SUM(K255:K266)</f>
        <v>48.39092747363497</v>
      </c>
      <c r="L267" s="341"/>
      <c r="M267" s="341">
        <f>SUM(M255:M266)</f>
        <v>39.25425684771264</v>
      </c>
      <c r="N267" s="341"/>
      <c r="O267" s="341">
        <f>SUM(O255:O266)</f>
        <v>39.25425684771264</v>
      </c>
      <c r="P267" s="341"/>
      <c r="Q267" s="341">
        <f>SUM(Q255:Q266)</f>
        <v>39.25425684771264</v>
      </c>
      <c r="R267" s="341"/>
      <c r="S267" s="341">
        <f>SUM(S255:S266)</f>
        <v>49.50515559874744</v>
      </c>
      <c r="T267" s="341"/>
      <c r="U267" s="341">
        <f>SUM(U255:U266)</f>
        <v>67.51108210056509</v>
      </c>
      <c r="V267" s="341"/>
      <c r="W267" s="341">
        <f>SUM(W255:W266)</f>
        <v>72.29112075729762</v>
      </c>
      <c r="X267" s="341"/>
      <c r="Y267" s="341">
        <f>SUM(Y255:Y266)</f>
        <v>49.50515559874744</v>
      </c>
      <c r="Z267" s="341"/>
      <c r="AA267" s="341">
        <f>SUM(AA255:AA266)</f>
        <v>39.25425684771264</v>
      </c>
      <c r="AB267" s="341"/>
      <c r="AC267" s="341">
        <f>SUM(AC255:AC266)</f>
        <v>39.25425684771264</v>
      </c>
      <c r="AD267" s="341"/>
      <c r="AE267" s="341">
        <f>SUM(AE255:AE266)</f>
        <v>37.816902566317545</v>
      </c>
      <c r="AF267" s="341"/>
      <c r="AG267" s="341">
        <f>SUM(AG255:AG266)</f>
        <v>49.50515559874744</v>
      </c>
      <c r="AH267" s="341"/>
      <c r="AI267" s="341">
        <f>SUM(AI255:AI266)</f>
        <v>50.94250988014254</v>
      </c>
      <c r="AJ267" s="341"/>
      <c r="AK267" s="341">
        <f>SUM(AK255:AK266)</f>
        <v>39.25425684771264</v>
      </c>
      <c r="AL267" s="341"/>
      <c r="AM267" s="341">
        <f>SUM(AM255:AM266)</f>
        <v>39.25425684771264</v>
      </c>
      <c r="AN267" s="341"/>
      <c r="AO267" s="341">
        <f>SUM(AO255:AO266)</f>
        <v>47.165276536011234</v>
      </c>
      <c r="AP267" s="341"/>
      <c r="AQ267" s="341">
        <f>SUM(AQ255:AQ266)</f>
        <v>0</v>
      </c>
      <c r="AR267" s="341"/>
      <c r="AS267" s="341"/>
      <c r="AT267" s="341"/>
      <c r="AU267" s="341">
        <f>SUM(AU255:AU266)</f>
        <v>0</v>
      </c>
      <c r="AV267" s="341"/>
      <c r="AW267" s="341">
        <f>SUM(AW255:AW266)</f>
        <v>0</v>
      </c>
      <c r="AX267" s="341"/>
      <c r="AY267" s="341">
        <f>SUM(AY255:AY266)</f>
        <v>7.911019688298602</v>
      </c>
      <c r="AZ267" s="341"/>
      <c r="BA267" s="341">
        <f>SUM(BA255:BA266)</f>
        <v>6.729937875679374</v>
      </c>
      <c r="BB267" s="341"/>
      <c r="BC267" s="341">
        <f>SUM(BC255:BC266)</f>
        <v>0</v>
      </c>
      <c r="BD267" s="341"/>
      <c r="BE267" s="341">
        <f>SUM(BE255:BE266)</f>
        <v>0</v>
      </c>
    </row>
    <row r="268" spans="2:57" s="319" customFormat="1" ht="15">
      <c r="B268" s="369"/>
      <c r="C268" s="370" t="s">
        <v>737</v>
      </c>
      <c r="D268" s="32" t="s">
        <v>259</v>
      </c>
      <c r="E268" s="32"/>
      <c r="F268" s="32"/>
      <c r="G268" s="32">
        <f>(G195+G202+G212+G219+G236+G251+G267)</f>
        <v>1561.487762139181</v>
      </c>
      <c r="H268" s="32"/>
      <c r="I268" s="32">
        <f>(I195+I202+I212+I219+I236+I251+I267)</f>
        <v>1561.487762139181</v>
      </c>
      <c r="J268" s="32"/>
      <c r="K268" s="32">
        <f>(K195+K202+K212+K219+K236+K251+K267)</f>
        <v>1560.3735340140686</v>
      </c>
      <c r="L268" s="32"/>
      <c r="M268" s="32">
        <f>(M195+M202+M212+M219+M236+M251+M267)</f>
        <v>1177.6854317364605</v>
      </c>
      <c r="N268" s="32"/>
      <c r="O268" s="32">
        <f>(O195+O202+O212+O219+O236+O251+O267)</f>
        <v>1177.4111803317683</v>
      </c>
      <c r="P268" s="32"/>
      <c r="Q268" s="32">
        <f>(Q195+Q202+Q212+Q219+Q236+Q251+Q267)</f>
        <v>1191.0454968069137</v>
      </c>
      <c r="R268" s="32"/>
      <c r="S268" s="32">
        <f>(S195+S202+S212+S219+S236+S251+S267)</f>
        <v>1561.487762139181</v>
      </c>
      <c r="T268" s="32"/>
      <c r="U268" s="32">
        <f>(U195+U202+U212+U219+U236+U251+U267)</f>
        <v>2390.836215766911</v>
      </c>
      <c r="V268" s="32"/>
      <c r="W268" s="32">
        <f>(W195+W202+W212+W219+W236+W251+W267)</f>
        <v>2654.8930115604185</v>
      </c>
      <c r="X268" s="32"/>
      <c r="Y268" s="32">
        <f>(Y195+Y202+Y212+Y219+Y236+Y251+Y267)</f>
        <v>1557.3991392462194</v>
      </c>
      <c r="Z268" s="32"/>
      <c r="AA268" s="32">
        <f>(AA195+AA202+AA212+AA219+AA236+AA251+AA267)</f>
        <v>1175.2171690942307</v>
      </c>
      <c r="AB268" s="32"/>
      <c r="AC268" s="32">
        <f>(AC195+AC202+AC212+AC219+AC236+AC251+AC267)</f>
        <v>1175.2171690942307</v>
      </c>
      <c r="AD268" s="32"/>
      <c r="AE268" s="32">
        <f>(AE195+AE202+AE212+AE219+AE236+AE251+AE267)</f>
        <v>1107.7517347070914</v>
      </c>
      <c r="AF268" s="32"/>
      <c r="AG268" s="32">
        <f>(AG195+AG202+AG212+AG219+AG236+AG251+AG267)</f>
        <v>1561.487762139181</v>
      </c>
      <c r="AH268" s="32"/>
      <c r="AI268" s="32">
        <f>(AI195+AI202+AI212+AI219+AI236+AI251+AI267)</f>
        <v>1614.7408278095527</v>
      </c>
      <c r="AJ268" s="32"/>
      <c r="AK268" s="32">
        <f>(AK195+AK202+AK212+AK219+AK236+AK251+AK267)</f>
        <v>1175.2171690942307</v>
      </c>
      <c r="AL268" s="32"/>
      <c r="AM268" s="32">
        <f>(AM195+AM202+AM212+AM219+AM236+AM251+AM267)</f>
        <v>1175.2171690942307</v>
      </c>
      <c r="AN268" s="32"/>
      <c r="AO268" s="32">
        <f>(AO195+AO202+AO212+AO219+AO236+AO251+AO267)</f>
        <v>1399.8949357606705</v>
      </c>
      <c r="AP268" s="32"/>
      <c r="AQ268" s="32">
        <f>(AQ195+AQ202+AQ212+AQ219+AQ236+AQ251+AQ267)</f>
        <v>0</v>
      </c>
      <c r="AR268" s="32"/>
      <c r="AS268" s="32"/>
      <c r="AT268" s="32"/>
      <c r="AU268" s="32">
        <f>(AU195+AU202+AU212+AU219+AU236+AU251+AU267)</f>
        <v>0</v>
      </c>
      <c r="AV268" s="32"/>
      <c r="AW268" s="32">
        <f>(AW195+AW202+AW212+AW219+AW236+AW251+AW267)</f>
        <v>0</v>
      </c>
      <c r="AX268" s="32"/>
      <c r="AY268" s="32">
        <f>(AY195+AY202+AY212+AY219+AY236+AY251+AY267)</f>
        <v>173.90358395662074</v>
      </c>
      <c r="AZ268" s="32"/>
      <c r="BA268" s="32">
        <f>(BA195+BA202+BA212+BA219+BA236+BA251+BA267)</f>
        <v>153.15892166673305</v>
      </c>
      <c r="BB268" s="32"/>
      <c r="BC268" s="32">
        <f>(BC195+BC202+BC212+BC219+BC236+BC251+BC267)</f>
        <v>0</v>
      </c>
      <c r="BD268" s="32"/>
      <c r="BE268" s="32">
        <f>(BE195+BE202+BE212+BE219+BE236+BE251+BE267)</f>
        <v>0</v>
      </c>
    </row>
    <row r="269" spans="2:57" s="319" customFormat="1" ht="15">
      <c r="B269" s="385"/>
      <c r="C269" s="413"/>
      <c r="D269" s="387"/>
      <c r="E269" s="388"/>
      <c r="F269" s="385"/>
      <c r="G269" s="385"/>
      <c r="H269" s="385"/>
      <c r="I269" s="385"/>
      <c r="J269" s="385"/>
      <c r="K269" s="385"/>
      <c r="L269" s="385"/>
      <c r="M269" s="385"/>
      <c r="N269" s="385"/>
      <c r="O269" s="385"/>
      <c r="P269" s="385"/>
      <c r="Q269" s="385"/>
      <c r="R269" s="385"/>
      <c r="S269" s="385"/>
      <c r="T269" s="385"/>
      <c r="U269" s="385"/>
      <c r="V269" s="385"/>
      <c r="W269" s="385"/>
      <c r="X269" s="389"/>
      <c r="Y269" s="385"/>
      <c r="Z269" s="385"/>
      <c r="AA269" s="385"/>
      <c r="AB269" s="385"/>
      <c r="AC269" s="385"/>
      <c r="AD269" s="385"/>
      <c r="AE269" s="385"/>
      <c r="AF269" s="385"/>
      <c r="AG269" s="385"/>
      <c r="AH269" s="385"/>
      <c r="AI269" s="385"/>
      <c r="AJ269" s="390"/>
      <c r="AK269" s="390"/>
      <c r="AL269" s="390"/>
      <c r="AM269" s="390"/>
      <c r="AN269" s="390"/>
      <c r="AO269" s="390"/>
      <c r="AP269" s="390"/>
      <c r="AQ269" s="390"/>
      <c r="AR269" s="390"/>
      <c r="AS269" s="390"/>
      <c r="AT269" s="389"/>
      <c r="AU269" s="385"/>
      <c r="AV269" s="389"/>
      <c r="AW269" s="385"/>
      <c r="AX269" s="389"/>
      <c r="AY269" s="385"/>
      <c r="AZ269" s="389"/>
      <c r="BA269" s="385"/>
      <c r="BB269" s="391"/>
      <c r="BC269" s="390"/>
      <c r="BD269" s="391"/>
      <c r="BE269" s="390"/>
    </row>
    <row r="270" spans="2:57" s="347" customFormat="1" ht="15" thickBot="1">
      <c r="B270" s="422">
        <v>6</v>
      </c>
      <c r="C270" s="423" t="s">
        <v>738</v>
      </c>
      <c r="D270" s="424" t="s">
        <v>259</v>
      </c>
      <c r="E270" s="425"/>
      <c r="F270" s="426"/>
      <c r="G270" s="426">
        <f>(G57+G65+G85+G174+G268)</f>
        <v>7154.305896412201</v>
      </c>
      <c r="H270" s="426"/>
      <c r="I270" s="426">
        <f>(I57+I65+I85+I174+I268)</f>
        <v>8178.5815152079485</v>
      </c>
      <c r="J270" s="426"/>
      <c r="K270" s="426">
        <f>(K57+K65+K85+K174+K268)</f>
        <v>9146.793119123138</v>
      </c>
      <c r="L270" s="426"/>
      <c r="M270" s="426">
        <f>(M57+M65+M85+M174+M268)</f>
        <v>7641.739800912824</v>
      </c>
      <c r="N270" s="426"/>
      <c r="O270" s="426">
        <f>(O57+O65+O85+O174+O268)</f>
        <v>6800.282696672504</v>
      </c>
      <c r="P270" s="426"/>
      <c r="Q270" s="426">
        <f>(Q57+Q65+Q85+Q174+Q268)</f>
        <v>5728.742264176395</v>
      </c>
      <c r="R270" s="426"/>
      <c r="S270" s="426">
        <f>(S57+S65+S85+S174+S268)</f>
        <v>9074.997603612655</v>
      </c>
      <c r="T270" s="426"/>
      <c r="U270" s="426">
        <f>(U57+U65+U85+U174+U268)</f>
        <v>10183.011143456473</v>
      </c>
      <c r="V270" s="426"/>
      <c r="W270" s="426">
        <f>(W57+W65+W85+W174+W268)</f>
        <v>15796.431876046083</v>
      </c>
      <c r="X270" s="426"/>
      <c r="Y270" s="426">
        <f>(Y57+Y65+Y85+Y174+Y268)</f>
        <v>10267.919555263616</v>
      </c>
      <c r="Z270" s="426"/>
      <c r="AA270" s="426">
        <f>(AA57+AA65+AA85+AA174+AA268)</f>
        <v>6511.702468666789</v>
      </c>
      <c r="AB270" s="426"/>
      <c r="AC270" s="426">
        <f>(AC57+AC65+AC85+AC174+AC268)</f>
        <v>6595.140632901264</v>
      </c>
      <c r="AD270" s="426"/>
      <c r="AE270" s="426">
        <f>(AE57+AE65+AE85+AE174+AE268)</f>
        <v>5697.387797379623</v>
      </c>
      <c r="AF270" s="426"/>
      <c r="AG270" s="426">
        <f>(AG57+AG65+AG85+AG174+AG268)</f>
        <v>12356.631823877537</v>
      </c>
      <c r="AH270" s="426"/>
      <c r="AI270" s="426">
        <f>(AI57+AI65+AI85+AI174+AI268)</f>
        <v>10069.410757197515</v>
      </c>
      <c r="AJ270" s="426"/>
      <c r="AK270" s="426">
        <f>(AK57+AK65+AK85+AK174+AK268)</f>
        <v>5765.733033176729</v>
      </c>
      <c r="AL270" s="426"/>
      <c r="AM270" s="426">
        <f>(AM57+AM65+AM85+AM174+AM268)</f>
        <v>7359.182769084149</v>
      </c>
      <c r="AN270" s="426"/>
      <c r="AO270" s="426">
        <f>(AO57+AO65+AO85+AO174+AO268)</f>
        <v>14384.299486653665</v>
      </c>
      <c r="AP270" s="426">
        <f>(AP57+AP65+AP85+AP174+AP268)</f>
        <v>0</v>
      </c>
      <c r="AQ270" s="426">
        <f>(AQ57+AQ65+AQ85+AQ174+AQ268)</f>
        <v>5360.61983419426</v>
      </c>
      <c r="AR270" s="426">
        <f>(AR57+AR65+AR85+AR174+AR268)</f>
        <v>0</v>
      </c>
      <c r="AS270" s="426">
        <f>(AS57+AS65+AS85+AS174+AS268)</f>
        <v>4364.357611551991</v>
      </c>
      <c r="AT270" s="426"/>
      <c r="AU270" s="426">
        <f>(AU57+AU65+AU85+AU174+AU268)</f>
        <v>848.2877526599912</v>
      </c>
      <c r="AV270" s="426"/>
      <c r="AW270" s="426">
        <f>(AW57+AW65+AW85+AW174+AW268)</f>
        <v>416.18573638242157</v>
      </c>
      <c r="AX270" s="426"/>
      <c r="AY270" s="426">
        <f>(AY57+AY65+AY85+AY174+AY268)</f>
        <v>204.20675282851215</v>
      </c>
      <c r="AZ270" s="426"/>
      <c r="BA270" s="426">
        <f>(BA57+BA65+BA85+BA174+BA268)</f>
        <v>1525.9683502272085</v>
      </c>
      <c r="BB270" s="426"/>
      <c r="BC270" s="426">
        <f>(BC57+BC65+BC85+BC174+BC268)</f>
        <v>577.0987611004315</v>
      </c>
      <c r="BD270" s="426"/>
      <c r="BE270" s="426">
        <f>(BE57+BE65+BE85+BE174+BE268)</f>
        <v>787.0077522465697</v>
      </c>
    </row>
    <row r="271" spans="2:57" s="319" customFormat="1" ht="22.5" customHeight="1" thickTop="1">
      <c r="B271" s="427"/>
      <c r="C271" s="428"/>
      <c r="D271" s="344"/>
      <c r="E271" s="429"/>
      <c r="G271" s="430"/>
      <c r="H271" s="430"/>
      <c r="I271" s="430"/>
      <c r="J271" s="427"/>
      <c r="K271" s="430"/>
      <c r="L271" s="430"/>
      <c r="M271" s="430"/>
      <c r="N271" s="430"/>
      <c r="O271" s="430"/>
      <c r="P271" s="430"/>
      <c r="Q271" s="430"/>
      <c r="R271" s="430"/>
      <c r="S271" s="430"/>
      <c r="T271" s="430"/>
      <c r="U271" s="430"/>
      <c r="V271" s="430"/>
      <c r="W271" s="430"/>
      <c r="Y271" s="430"/>
      <c r="Z271" s="430"/>
      <c r="AA271" s="430"/>
      <c r="AB271" s="430"/>
      <c r="AC271" s="430"/>
      <c r="AD271" s="430"/>
      <c r="AE271" s="430"/>
      <c r="AF271" s="430"/>
      <c r="AG271" s="430"/>
      <c r="AH271" s="430"/>
      <c r="AI271" s="430"/>
      <c r="AJ271" s="374"/>
      <c r="AK271" s="430"/>
      <c r="AL271" s="349"/>
      <c r="AM271" s="196"/>
      <c r="AN271" s="349"/>
      <c r="AO271" s="196"/>
      <c r="AP271" s="196"/>
      <c r="AQ271" s="196"/>
      <c r="AR271" s="196"/>
      <c r="AS271" s="196"/>
      <c r="AT271" s="586"/>
      <c r="AU271" s="586"/>
      <c r="AV271" s="586"/>
      <c r="AW271" s="586"/>
      <c r="AX271" s="586"/>
      <c r="AY271" s="586"/>
      <c r="AZ271" s="586"/>
      <c r="BA271" s="586"/>
      <c r="BB271" s="587"/>
      <c r="BC271" s="587"/>
      <c r="BD271" s="587"/>
      <c r="BE271" s="587"/>
    </row>
    <row r="272" spans="2:57" s="347" customFormat="1" ht="15">
      <c r="B272" s="431"/>
      <c r="C272" s="432" t="s">
        <v>739</v>
      </c>
      <c r="D272" s="433"/>
      <c r="E272" s="434"/>
      <c r="G272" s="347">
        <f>G270-SUM(G21,G26,G56,G62:G64,G74:G75,G82:G83,G155,G173,G251,G267)</f>
        <v>6181.6702994133375</v>
      </c>
      <c r="I272" s="347">
        <f>I270-SUM(I21,I26,I56,I62:I64,I74:I75,I82:I83,I155,I173,I251,I267)</f>
        <v>7156.997430501529</v>
      </c>
      <c r="K272" s="347">
        <f aca="true" t="shared" si="272" ref="K272:BE272">K270-SUM(K21,K26,K56,K62:K64,K74:K75,K82:K83,K155,K173,K251,K267)</f>
        <v>8100.139380287219</v>
      </c>
      <c r="M272" s="347">
        <f t="shared" si="272"/>
        <v>6675.5484110792395</v>
      </c>
      <c r="O272" s="347">
        <f t="shared" si="272"/>
        <v>5947.085290573908</v>
      </c>
      <c r="Q272" s="347">
        <f t="shared" si="272"/>
        <v>4913.881939527059</v>
      </c>
      <c r="S272" s="347">
        <f t="shared" si="272"/>
        <v>7948.954863947996</v>
      </c>
      <c r="U272" s="347">
        <f t="shared" si="272"/>
        <v>8919.413071005454</v>
      </c>
      <c r="W272" s="347">
        <f t="shared" si="272"/>
        <v>14119.83238021777</v>
      </c>
      <c r="Y272" s="347">
        <f t="shared" si="272"/>
        <v>9068.397917505732</v>
      </c>
      <c r="AA272" s="347">
        <f t="shared" si="272"/>
        <v>5665.698123025146</v>
      </c>
      <c r="AC272" s="347">
        <f t="shared" si="272"/>
        <v>5737.983398078909</v>
      </c>
      <c r="AE272" s="347">
        <f t="shared" si="272"/>
        <v>4877.375308032284</v>
      </c>
      <c r="AG272" s="347">
        <f t="shared" si="272"/>
        <v>11036.758847562858</v>
      </c>
      <c r="AI272" s="347">
        <f t="shared" si="272"/>
        <v>8955.431775271401</v>
      </c>
      <c r="AK272" s="347">
        <f t="shared" si="272"/>
        <v>4957.127920282085</v>
      </c>
      <c r="AM272" s="347">
        <f t="shared" si="272"/>
        <v>6476.922637325134</v>
      </c>
      <c r="AO272" s="347">
        <f t="shared" si="272"/>
        <v>12721.702415862945</v>
      </c>
      <c r="AQ272" s="347">
        <f t="shared" si="272"/>
        <v>4610.2753083376565</v>
      </c>
      <c r="AS272" s="347">
        <f t="shared" si="272"/>
        <v>3705.64776494966</v>
      </c>
      <c r="AU272" s="347">
        <f t="shared" si="272"/>
        <v>780.6860994656645</v>
      </c>
      <c r="AW272" s="347">
        <f t="shared" si="272"/>
        <v>375.08271524378085</v>
      </c>
      <c r="AY272" s="347">
        <f t="shared" si="272"/>
        <v>181.07397325192446</v>
      </c>
      <c r="BA272" s="347">
        <f t="shared" si="272"/>
        <v>1416.7922899044597</v>
      </c>
      <c r="BC272" s="347">
        <f t="shared" si="272"/>
        <v>548.6589724460347</v>
      </c>
      <c r="BE272" s="347">
        <f t="shared" si="272"/>
        <v>721.6529840974991</v>
      </c>
    </row>
    <row r="273" spans="2:5" s="347" customFormat="1" ht="14.25">
      <c r="B273" s="291"/>
      <c r="C273" s="435"/>
      <c r="D273" s="433"/>
      <c r="E273" s="434"/>
    </row>
    <row r="274" spans="2:57" s="347" customFormat="1" ht="15">
      <c r="B274" s="291"/>
      <c r="C274" s="432" t="s">
        <v>740</v>
      </c>
      <c r="E274" s="436">
        <v>0.12506</v>
      </c>
      <c r="G274" s="347">
        <f>$E$274*G272</f>
        <v>773.079687644632</v>
      </c>
      <c r="H274" s="347">
        <f aca="true" t="shared" si="273" ref="H274:BE274">$E$274*H272</f>
        <v>0</v>
      </c>
      <c r="I274" s="347">
        <f t="shared" si="273"/>
        <v>895.0540986585213</v>
      </c>
      <c r="J274" s="347">
        <f t="shared" si="273"/>
        <v>0</v>
      </c>
      <c r="K274" s="347">
        <f t="shared" si="273"/>
        <v>1013.0034308987197</v>
      </c>
      <c r="L274" s="347">
        <f t="shared" si="273"/>
        <v>0</v>
      </c>
      <c r="M274" s="347">
        <f t="shared" si="273"/>
        <v>834.8440842895698</v>
      </c>
      <c r="N274" s="347">
        <f t="shared" si="273"/>
        <v>0</v>
      </c>
      <c r="O274" s="347">
        <f t="shared" si="273"/>
        <v>743.742486439173</v>
      </c>
      <c r="P274" s="347">
        <f t="shared" si="273"/>
        <v>0</v>
      </c>
      <c r="Q274" s="347">
        <f t="shared" si="273"/>
        <v>614.5300753572541</v>
      </c>
      <c r="R274" s="347">
        <f t="shared" si="273"/>
        <v>0</v>
      </c>
      <c r="S274" s="347">
        <f t="shared" si="273"/>
        <v>994.0962952853364</v>
      </c>
      <c r="T274" s="347">
        <f t="shared" si="273"/>
        <v>0</v>
      </c>
      <c r="U274" s="347">
        <f t="shared" si="273"/>
        <v>1115.4617986599421</v>
      </c>
      <c r="V274" s="347">
        <f t="shared" si="273"/>
        <v>0</v>
      </c>
      <c r="W274" s="347">
        <f t="shared" si="273"/>
        <v>1765.8262374700344</v>
      </c>
      <c r="X274" s="347">
        <f t="shared" si="273"/>
        <v>0</v>
      </c>
      <c r="Y274" s="347">
        <f t="shared" si="273"/>
        <v>1134.093843563267</v>
      </c>
      <c r="Z274" s="347">
        <f t="shared" si="273"/>
        <v>0</v>
      </c>
      <c r="AA274" s="347">
        <f t="shared" si="273"/>
        <v>708.5522072655248</v>
      </c>
      <c r="AB274" s="347">
        <f t="shared" si="273"/>
        <v>0</v>
      </c>
      <c r="AC274" s="347">
        <f t="shared" si="273"/>
        <v>717.5922037637483</v>
      </c>
      <c r="AD274" s="347">
        <f t="shared" si="273"/>
        <v>0</v>
      </c>
      <c r="AE274" s="347">
        <f t="shared" si="273"/>
        <v>609.9645560225175</v>
      </c>
      <c r="AF274" s="347">
        <f t="shared" si="273"/>
        <v>0</v>
      </c>
      <c r="AG274" s="347">
        <f t="shared" si="273"/>
        <v>1380.257061476211</v>
      </c>
      <c r="AH274" s="347">
        <f t="shared" si="273"/>
        <v>0</v>
      </c>
      <c r="AI274" s="347">
        <f t="shared" si="273"/>
        <v>1119.9662978154415</v>
      </c>
      <c r="AJ274" s="347">
        <f t="shared" si="273"/>
        <v>0</v>
      </c>
      <c r="AK274" s="347">
        <f t="shared" si="273"/>
        <v>619.9384177104776</v>
      </c>
      <c r="AL274" s="347">
        <f t="shared" si="273"/>
        <v>0</v>
      </c>
      <c r="AM274" s="347">
        <f t="shared" si="273"/>
        <v>810.0039450238813</v>
      </c>
      <c r="AN274" s="347">
        <f t="shared" si="273"/>
        <v>0</v>
      </c>
      <c r="AO274" s="347">
        <f t="shared" si="273"/>
        <v>1590.97610412782</v>
      </c>
      <c r="AQ274" s="347">
        <f t="shared" si="273"/>
        <v>576.5610300607074</v>
      </c>
      <c r="AR274" s="347">
        <f t="shared" si="273"/>
        <v>0</v>
      </c>
      <c r="AS274" s="347">
        <f t="shared" si="273"/>
        <v>463.4283094846045</v>
      </c>
      <c r="AT274" s="347">
        <f t="shared" si="273"/>
        <v>0</v>
      </c>
      <c r="AU274" s="347">
        <f t="shared" si="273"/>
        <v>97.63260359917601</v>
      </c>
      <c r="AV274" s="347">
        <f t="shared" si="273"/>
        <v>0</v>
      </c>
      <c r="AW274" s="347">
        <f t="shared" si="273"/>
        <v>46.90784436838724</v>
      </c>
      <c r="AX274" s="347">
        <f t="shared" si="273"/>
        <v>0</v>
      </c>
      <c r="AY274" s="347">
        <f t="shared" si="273"/>
        <v>22.645111094885674</v>
      </c>
      <c r="AZ274" s="347">
        <f t="shared" si="273"/>
        <v>0</v>
      </c>
      <c r="BA274" s="347">
        <f t="shared" si="273"/>
        <v>177.18404377545173</v>
      </c>
      <c r="BB274" s="347">
        <f t="shared" si="273"/>
        <v>0</v>
      </c>
      <c r="BC274" s="347">
        <f t="shared" si="273"/>
        <v>68.6152910941011</v>
      </c>
      <c r="BD274" s="347">
        <f t="shared" si="273"/>
        <v>0</v>
      </c>
      <c r="BE274" s="347">
        <f t="shared" si="273"/>
        <v>90.24992219123325</v>
      </c>
    </row>
    <row r="275" spans="2:5" s="347" customFormat="1" ht="14.25">
      <c r="B275" s="291"/>
      <c r="C275" s="435"/>
      <c r="D275" s="433"/>
      <c r="E275" s="434"/>
    </row>
    <row r="276" spans="2:57" s="347" customFormat="1" ht="15.75" thickBot="1">
      <c r="B276" s="437">
        <v>7</v>
      </c>
      <c r="C276" s="438" t="s">
        <v>741</v>
      </c>
      <c r="D276" s="439"/>
      <c r="E276" s="440"/>
      <c r="F276" s="441"/>
      <c r="G276" s="442">
        <f>G270+G274</f>
        <v>7927.385584056833</v>
      </c>
      <c r="H276" s="441">
        <f aca="true" t="shared" si="274" ref="H276:BE276">H270+H274</f>
        <v>0</v>
      </c>
      <c r="I276" s="442">
        <f t="shared" si="274"/>
        <v>9073.63561386647</v>
      </c>
      <c r="J276" s="441">
        <f t="shared" si="274"/>
        <v>0</v>
      </c>
      <c r="K276" s="442">
        <f t="shared" si="274"/>
        <v>10159.796550021858</v>
      </c>
      <c r="L276" s="441">
        <f t="shared" si="274"/>
        <v>0</v>
      </c>
      <c r="M276" s="442">
        <f t="shared" si="274"/>
        <v>8476.583885202394</v>
      </c>
      <c r="N276" s="441">
        <f t="shared" si="274"/>
        <v>0</v>
      </c>
      <c r="O276" s="442">
        <f t="shared" si="274"/>
        <v>7544.0251831116775</v>
      </c>
      <c r="P276" s="442">
        <f t="shared" si="274"/>
        <v>0</v>
      </c>
      <c r="Q276" s="442">
        <f t="shared" si="274"/>
        <v>6343.272339533649</v>
      </c>
      <c r="R276" s="441">
        <f t="shared" si="274"/>
        <v>0</v>
      </c>
      <c r="S276" s="442">
        <f t="shared" si="274"/>
        <v>10069.093898897992</v>
      </c>
      <c r="T276" s="441">
        <f t="shared" si="274"/>
        <v>0</v>
      </c>
      <c r="U276" s="442">
        <f t="shared" si="274"/>
        <v>11298.472942116416</v>
      </c>
      <c r="V276" s="441">
        <f t="shared" si="274"/>
        <v>0</v>
      </c>
      <c r="W276" s="442">
        <f t="shared" si="274"/>
        <v>17562.258113516116</v>
      </c>
      <c r="X276" s="441">
        <f t="shared" si="274"/>
        <v>0</v>
      </c>
      <c r="Y276" s="442">
        <f t="shared" si="274"/>
        <v>11402.013398826883</v>
      </c>
      <c r="Z276" s="441">
        <f t="shared" si="274"/>
        <v>0</v>
      </c>
      <c r="AA276" s="442">
        <f t="shared" si="274"/>
        <v>7220.254675932314</v>
      </c>
      <c r="AB276" s="441">
        <f t="shared" si="274"/>
        <v>0</v>
      </c>
      <c r="AC276" s="442">
        <f t="shared" si="274"/>
        <v>7312.732836665013</v>
      </c>
      <c r="AD276" s="441">
        <f t="shared" si="274"/>
        <v>0</v>
      </c>
      <c r="AE276" s="442">
        <f t="shared" si="274"/>
        <v>6307.352353402141</v>
      </c>
      <c r="AF276" s="441">
        <f t="shared" si="274"/>
        <v>0</v>
      </c>
      <c r="AG276" s="442">
        <f t="shared" si="274"/>
        <v>13736.888885353748</v>
      </c>
      <c r="AH276" s="441">
        <f t="shared" si="274"/>
        <v>0</v>
      </c>
      <c r="AI276" s="442">
        <f t="shared" si="274"/>
        <v>11189.377055012956</v>
      </c>
      <c r="AJ276" s="441">
        <f t="shared" si="274"/>
        <v>0</v>
      </c>
      <c r="AK276" s="442">
        <f t="shared" si="274"/>
        <v>6385.671450887206</v>
      </c>
      <c r="AL276" s="441">
        <f t="shared" si="274"/>
        <v>0</v>
      </c>
      <c r="AM276" s="442">
        <f t="shared" si="274"/>
        <v>8169.18671410803</v>
      </c>
      <c r="AN276" s="441">
        <f t="shared" si="274"/>
        <v>0</v>
      </c>
      <c r="AO276" s="442">
        <f t="shared" si="274"/>
        <v>15975.275590781484</v>
      </c>
      <c r="AP276" s="442"/>
      <c r="AQ276" s="442">
        <f t="shared" si="274"/>
        <v>5937.180864254968</v>
      </c>
      <c r="AR276" s="442">
        <f t="shared" si="274"/>
        <v>0</v>
      </c>
      <c r="AS276" s="442">
        <f t="shared" si="274"/>
        <v>4827.785921036595</v>
      </c>
      <c r="AT276" s="441">
        <f t="shared" si="274"/>
        <v>0</v>
      </c>
      <c r="AU276" s="442">
        <f t="shared" si="274"/>
        <v>945.9203562591672</v>
      </c>
      <c r="AV276" s="441">
        <f t="shared" si="274"/>
        <v>0</v>
      </c>
      <c r="AW276" s="442">
        <f t="shared" si="274"/>
        <v>463.0935807508088</v>
      </c>
      <c r="AX276" s="441">
        <f t="shared" si="274"/>
        <v>0</v>
      </c>
      <c r="AY276" s="442">
        <f t="shared" si="274"/>
        <v>226.85186392339781</v>
      </c>
      <c r="AZ276" s="441">
        <f t="shared" si="274"/>
        <v>0</v>
      </c>
      <c r="BA276" s="442">
        <f t="shared" si="274"/>
        <v>1703.1523940026602</v>
      </c>
      <c r="BB276" s="441">
        <f t="shared" si="274"/>
        <v>0</v>
      </c>
      <c r="BC276" s="442">
        <f t="shared" si="274"/>
        <v>645.7140521945325</v>
      </c>
      <c r="BD276" s="441">
        <f t="shared" si="274"/>
        <v>0</v>
      </c>
      <c r="BE276" s="442">
        <f t="shared" si="274"/>
        <v>877.257674437803</v>
      </c>
    </row>
    <row r="277" spans="2:25" s="319" customFormat="1" ht="15.75" thickTop="1">
      <c r="B277" s="427"/>
      <c r="C277" s="428"/>
      <c r="D277" s="344"/>
      <c r="E277" s="429"/>
      <c r="Y277" s="347"/>
    </row>
    <row r="278" spans="2:25" s="319" customFormat="1" ht="15.75" thickBot="1">
      <c r="B278" s="427"/>
      <c r="C278" s="428"/>
      <c r="D278" s="344"/>
      <c r="E278" s="429"/>
      <c r="S278" s="533">
        <v>5728.74</v>
      </c>
      <c r="T278" s="319">
        <v>9075</v>
      </c>
      <c r="U278" s="319">
        <v>10183.01</v>
      </c>
      <c r="V278" s="319">
        <v>15796.43</v>
      </c>
      <c r="W278" s="319">
        <v>10267.92</v>
      </c>
      <c r="Y278" s="347"/>
    </row>
    <row r="279" spans="2:25" s="319" customFormat="1" ht="15.75" thickTop="1">
      <c r="B279" s="427"/>
      <c r="C279" s="428"/>
      <c r="D279" s="344"/>
      <c r="E279" s="429"/>
      <c r="Y279" s="347"/>
    </row>
    <row r="280" spans="2:25" s="319" customFormat="1" ht="15">
      <c r="B280" s="427"/>
      <c r="C280" s="428"/>
      <c r="D280" s="344"/>
      <c r="E280" s="429"/>
      <c r="Y280" s="347"/>
    </row>
    <row r="281" spans="2:25" s="319" customFormat="1" ht="15">
      <c r="B281" s="427"/>
      <c r="C281" s="428"/>
      <c r="D281" s="344"/>
      <c r="E281" s="429"/>
      <c r="Y281" s="347"/>
    </row>
    <row r="282" spans="2:25" s="319" customFormat="1" ht="15">
      <c r="B282" s="427"/>
      <c r="C282" s="428"/>
      <c r="D282" s="344"/>
      <c r="E282" s="429"/>
      <c r="Y282" s="347"/>
    </row>
    <row r="283" spans="2:25" s="319" customFormat="1" ht="15">
      <c r="B283" s="427"/>
      <c r="C283" s="428"/>
      <c r="D283" s="344"/>
      <c r="E283" s="429"/>
      <c r="Y283" s="347"/>
    </row>
  </sheetData>
  <sheetProtection selectLockedCells="1" selectUnlockedCells="1"/>
  <mergeCells count="139">
    <mergeCell ref="BE222:BE234"/>
    <mergeCell ref="AT271:AU271"/>
    <mergeCell ref="AV271:AW271"/>
    <mergeCell ref="AX271:AY271"/>
    <mergeCell ref="AZ271:BA271"/>
    <mergeCell ref="BB271:BC271"/>
    <mergeCell ref="BD271:BE271"/>
    <mergeCell ref="BA222:BA234"/>
    <mergeCell ref="BB222:BB234"/>
    <mergeCell ref="BC222:BC234"/>
    <mergeCell ref="AU222:AU234"/>
    <mergeCell ref="AV222:AV234"/>
    <mergeCell ref="BD222:BD234"/>
    <mergeCell ref="AW222:AW234"/>
    <mergeCell ref="AX222:AX234"/>
    <mergeCell ref="AY222:AY234"/>
    <mergeCell ref="AZ222:AZ234"/>
    <mergeCell ref="AO222:AO234"/>
    <mergeCell ref="AP222:AP234"/>
    <mergeCell ref="AQ222:AQ234"/>
    <mergeCell ref="AR222:AR234"/>
    <mergeCell ref="AS222:AS234"/>
    <mergeCell ref="AT222:AT234"/>
    <mergeCell ref="AI222:AI234"/>
    <mergeCell ref="AJ222:AJ234"/>
    <mergeCell ref="AK222:AK234"/>
    <mergeCell ref="AL222:AL234"/>
    <mergeCell ref="AM222:AM234"/>
    <mergeCell ref="AN222:AN234"/>
    <mergeCell ref="AC222:AC234"/>
    <mergeCell ref="AD222:AD234"/>
    <mergeCell ref="AE222:AE234"/>
    <mergeCell ref="AF222:AF234"/>
    <mergeCell ref="AG222:AG234"/>
    <mergeCell ref="AH222:AH234"/>
    <mergeCell ref="W222:W234"/>
    <mergeCell ref="X222:X234"/>
    <mergeCell ref="Y222:Y234"/>
    <mergeCell ref="Z222:Z234"/>
    <mergeCell ref="AA222:AA234"/>
    <mergeCell ref="AB222:AB234"/>
    <mergeCell ref="Q222:Q234"/>
    <mergeCell ref="R222:R234"/>
    <mergeCell ref="S222:S234"/>
    <mergeCell ref="T222:T234"/>
    <mergeCell ref="U222:U234"/>
    <mergeCell ref="V222:V234"/>
    <mergeCell ref="K222:K234"/>
    <mergeCell ref="L222:L234"/>
    <mergeCell ref="M222:M234"/>
    <mergeCell ref="N222:N234"/>
    <mergeCell ref="O222:O234"/>
    <mergeCell ref="P222:P234"/>
    <mergeCell ref="BB130:BB139"/>
    <mergeCell ref="BC130:BC139"/>
    <mergeCell ref="BD130:BD139"/>
    <mergeCell ref="BE130:BE139"/>
    <mergeCell ref="E222:E235"/>
    <mergeCell ref="F222:F234"/>
    <mergeCell ref="G222:G234"/>
    <mergeCell ref="H222:H234"/>
    <mergeCell ref="I222:I234"/>
    <mergeCell ref="J222:J234"/>
    <mergeCell ref="AV130:AV139"/>
    <mergeCell ref="AW130:AW139"/>
    <mergeCell ref="AX130:AX139"/>
    <mergeCell ref="AY130:AY139"/>
    <mergeCell ref="AZ130:AZ139"/>
    <mergeCell ref="BA130:BA139"/>
    <mergeCell ref="AP130:AP139"/>
    <mergeCell ref="AQ130:AQ139"/>
    <mergeCell ref="AR130:AR139"/>
    <mergeCell ref="AS130:AS139"/>
    <mergeCell ref="AT130:AT139"/>
    <mergeCell ref="AU130:AU139"/>
    <mergeCell ref="AJ130:AJ139"/>
    <mergeCell ref="AK130:AK139"/>
    <mergeCell ref="AL130:AL139"/>
    <mergeCell ref="AM130:AM139"/>
    <mergeCell ref="AN130:AN139"/>
    <mergeCell ref="AO130:AO139"/>
    <mergeCell ref="AD130:AD139"/>
    <mergeCell ref="AE130:AE139"/>
    <mergeCell ref="AF130:AF139"/>
    <mergeCell ref="AG130:AG139"/>
    <mergeCell ref="AH130:AH139"/>
    <mergeCell ref="AI130:AI139"/>
    <mergeCell ref="X130:X139"/>
    <mergeCell ref="Y130:Y139"/>
    <mergeCell ref="Z130:Z139"/>
    <mergeCell ref="AA130:AA139"/>
    <mergeCell ref="AB130:AB139"/>
    <mergeCell ref="AC130:AC139"/>
    <mergeCell ref="R130:R139"/>
    <mergeCell ref="S130:S139"/>
    <mergeCell ref="T130:T139"/>
    <mergeCell ref="U130:U139"/>
    <mergeCell ref="V130:V139"/>
    <mergeCell ref="W130:W139"/>
    <mergeCell ref="L130:L139"/>
    <mergeCell ref="M130:M139"/>
    <mergeCell ref="N130:N139"/>
    <mergeCell ref="O130:O139"/>
    <mergeCell ref="P130:P139"/>
    <mergeCell ref="Q130:Q139"/>
    <mergeCell ref="BB7:BC7"/>
    <mergeCell ref="BD7:BE7"/>
    <mergeCell ref="D130:D139"/>
    <mergeCell ref="E130:E139"/>
    <mergeCell ref="F130:F139"/>
    <mergeCell ref="G130:G139"/>
    <mergeCell ref="H130:H139"/>
    <mergeCell ref="I130:I139"/>
    <mergeCell ref="J130:J139"/>
    <mergeCell ref="K130:K139"/>
    <mergeCell ref="AP7:AQ7"/>
    <mergeCell ref="AR7:AS7"/>
    <mergeCell ref="AT7:AU7"/>
    <mergeCell ref="AV7:AW7"/>
    <mergeCell ref="AX7:AY7"/>
    <mergeCell ref="AZ7:BA7"/>
    <mergeCell ref="AD7:AE7"/>
    <mergeCell ref="AF7:AG7"/>
    <mergeCell ref="AH7:AI7"/>
    <mergeCell ref="AJ7:AK7"/>
    <mergeCell ref="AL7:AM7"/>
    <mergeCell ref="AN7:AO7"/>
    <mergeCell ref="R7:S7"/>
    <mergeCell ref="T7:U7"/>
    <mergeCell ref="V7:W7"/>
    <mergeCell ref="X7:Y7"/>
    <mergeCell ref="Z7:AA7"/>
    <mergeCell ref="AB7:AC7"/>
    <mergeCell ref="F7:G7"/>
    <mergeCell ref="H7:I7"/>
    <mergeCell ref="J7:K7"/>
    <mergeCell ref="L7:M7"/>
    <mergeCell ref="N7:O7"/>
    <mergeCell ref="P7:Q7"/>
  </mergeCells>
  <printOptions/>
  <pageMargins left="0.75" right="0.75" top="1" bottom="1" header="0.5" footer="0.5"/>
  <pageSetup horizontalDpi="300" verticalDpi="300" orientation="landscape" r:id="rId3"/>
  <ignoredErrors>
    <ignoredError sqref="G12:I14 G15 G31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gupta</cp:lastModifiedBy>
  <dcterms:created xsi:type="dcterms:W3CDTF">2009-12-10T16:29:21Z</dcterms:created>
  <dcterms:modified xsi:type="dcterms:W3CDTF">2010-04-14T14:06:18Z</dcterms:modified>
  <cp:category/>
  <cp:version/>
  <cp:contentType/>
  <cp:contentStatus/>
</cp:coreProperties>
</file>