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5195" windowHeight="7935" tabRatio="849" activeTab="8"/>
  </bookViews>
  <sheets>
    <sheet name="Cover" sheetId="1" r:id="rId1"/>
    <sheet name="L" sheetId="2" r:id="rId2"/>
    <sheet name="Computation_Sheet" sheetId="3" r:id="rId3"/>
    <sheet name="User Guide" sheetId="4" r:id="rId4"/>
    <sheet name="Actual Cost" sheetId="5" r:id="rId5"/>
    <sheet name="Indices" sheetId="6" r:id="rId6"/>
    <sheet name="Escalated Cost" sheetId="7" r:id="rId7"/>
    <sheet name="Average Cost" sheetId="8" r:id="rId8"/>
    <sheet name="Alternates" sheetId="9" r:id="rId9"/>
    <sheet name="Summary" sheetId="10" r:id="rId10"/>
  </sheets>
  <externalReferences>
    <externalReference r:id="rId13"/>
    <externalReference r:id="rId14"/>
    <externalReference r:id="rId15"/>
  </externalReferences>
  <definedNames>
    <definedName name="Name_Company" localSheetId="0">'[2]Inputs'!$E$140</definedName>
    <definedName name="Name_Company" localSheetId="5">'[3]L'!$D$7</definedName>
    <definedName name="Name_Company">'L'!$D$7</definedName>
    <definedName name="Name_Company\" localSheetId="0">'[1]L'!#REF!</definedName>
    <definedName name="Name_Model">'L'!$D$9</definedName>
    <definedName name="Name_Project" localSheetId="0">'[2]Inputs'!$E$142</definedName>
    <definedName name="Name_Project" localSheetId="5">'[3]L'!$D$8</definedName>
    <definedName name="Name_Project">'L'!$D$8</definedName>
    <definedName name="NameBaseCase">#REF!</definedName>
    <definedName name="_xlnm.Print_Area" localSheetId="0">'Cover'!$B$3:$M$54</definedName>
    <definedName name="Project_Name" localSheetId="0">'[1]L'!#REF!</definedName>
    <definedName name="Scenario">#REF!</definedName>
    <definedName name="Scenario_Name">#REF!</definedName>
  </definedNames>
  <calcPr fullCalcOnLoad="1"/>
</workbook>
</file>

<file path=xl/comments6.xml><?xml version="1.0" encoding="utf-8"?>
<comments xmlns="http://schemas.openxmlformats.org/spreadsheetml/2006/main">
  <authors>
    <author>KPMG</author>
  </authors>
  <commentList>
    <comment ref="C78" authorId="0">
      <text>
        <r>
          <rPr>
            <b/>
            <sz val="8"/>
            <rFont val="Tahoma"/>
            <family val="2"/>
          </rPr>
          <t>Base of Labour Index was changed in 2005. Hence, a labour correction factor has been applied to reflect true escalation in labou cost</t>
        </r>
      </text>
    </comment>
  </commentList>
</comments>
</file>

<file path=xl/sharedStrings.xml><?xml version="1.0" encoding="utf-8"?>
<sst xmlns="http://schemas.openxmlformats.org/spreadsheetml/2006/main" count="1103" uniqueCount="252">
  <si>
    <t>q)</t>
  </si>
  <si>
    <t>r)</t>
  </si>
  <si>
    <t>s)</t>
  </si>
  <si>
    <t>Name of Sub-Station</t>
  </si>
  <si>
    <t>Total Cost of Sub-Station (INR Crore)</t>
  </si>
  <si>
    <t>Please Select Computation_Sheet</t>
  </si>
  <si>
    <t>i</t>
  </si>
  <si>
    <t>No</t>
  </si>
  <si>
    <t>ii</t>
  </si>
  <si>
    <t>Mandatory Spares</t>
  </si>
  <si>
    <t>i)</t>
  </si>
  <si>
    <t>Central Electricity Regulatory Commission</t>
  </si>
  <si>
    <t xml:space="preserve">Capital Cost Benchmarking for Transmission Sub-Station </t>
  </si>
  <si>
    <t>CERC</t>
  </si>
  <si>
    <t>Capital  Cost Benchmarking</t>
  </si>
  <si>
    <t>Formatting of Headers / Dividers</t>
  </si>
  <si>
    <t>Sheet Header 1</t>
  </si>
  <si>
    <t>SheetHeader1</t>
  </si>
  <si>
    <t>Sheet Header 2</t>
  </si>
  <si>
    <t>Capital Cost Benchmarking</t>
  </si>
  <si>
    <t>SheetHeader2</t>
  </si>
  <si>
    <t>Sheet Header 3</t>
  </si>
  <si>
    <t>SheetHeader3</t>
  </si>
  <si>
    <t>Header 1</t>
  </si>
  <si>
    <t>Header1</t>
  </si>
  <si>
    <t>Header 2</t>
  </si>
  <si>
    <t>Header2</t>
  </si>
  <si>
    <t>Header 3</t>
  </si>
  <si>
    <t>Header3</t>
  </si>
  <si>
    <t>Inputs Divider</t>
  </si>
  <si>
    <t>Operational Assumptions</t>
  </si>
  <si>
    <t>Inputs_Divider</t>
  </si>
  <si>
    <t>Table Heading 2</t>
  </si>
  <si>
    <t>Table_Heading2</t>
  </si>
  <si>
    <t>Table Heading 3</t>
  </si>
  <si>
    <t>Table Heading 4</t>
  </si>
  <si>
    <t>Individual Cell Assumptions</t>
  </si>
  <si>
    <t>Standard Assumption</t>
  </si>
  <si>
    <t>Assumptions</t>
  </si>
  <si>
    <t>Offsheet Reference</t>
  </si>
  <si>
    <t>Offsheet</t>
  </si>
  <si>
    <t>Flex Cell</t>
  </si>
  <si>
    <t>Assumption_Flex</t>
  </si>
  <si>
    <t>Name Inputs</t>
  </si>
  <si>
    <t>Cost Type</t>
  </si>
  <si>
    <t>Technical_Input</t>
  </si>
  <si>
    <t>Technical Input</t>
  </si>
  <si>
    <t>Input</t>
  </si>
  <si>
    <t>Empy Cell</t>
  </si>
  <si>
    <t>Empty_Cell</t>
  </si>
  <si>
    <t>Background for Flag</t>
  </si>
  <si>
    <t>Flag</t>
  </si>
  <si>
    <t>Infrastructure</t>
  </si>
  <si>
    <t>Sub-Total</t>
  </si>
  <si>
    <t>Line Total</t>
  </si>
  <si>
    <t>Line_Summary</t>
  </si>
  <si>
    <t>Units</t>
  </si>
  <si>
    <t>USD</t>
  </si>
  <si>
    <t>Unit</t>
  </si>
  <si>
    <t>Operation Line (Non-Addition)</t>
  </si>
  <si>
    <t>Line_Operation</t>
  </si>
  <si>
    <t>Operation (Addition / Total)</t>
  </si>
  <si>
    <t>Line_Total</t>
  </si>
  <si>
    <t>Closing Balance</t>
  </si>
  <si>
    <t>Line_ClosingBal</t>
  </si>
  <si>
    <t>Key Line</t>
  </si>
  <si>
    <t>Line_Key</t>
  </si>
  <si>
    <t>Development Styles</t>
  </si>
  <si>
    <t>WIP</t>
  </si>
  <si>
    <t>W</t>
  </si>
  <si>
    <t>S.No.</t>
  </si>
  <si>
    <t>a)</t>
  </si>
  <si>
    <t>b)</t>
  </si>
  <si>
    <t>c)</t>
  </si>
  <si>
    <t>e)</t>
  </si>
  <si>
    <t>f)</t>
  </si>
  <si>
    <t>g)</t>
  </si>
  <si>
    <t>h)</t>
  </si>
  <si>
    <t>j)</t>
  </si>
  <si>
    <t>k)</t>
  </si>
  <si>
    <t>Transmission Substations</t>
  </si>
  <si>
    <t>Set</t>
  </si>
  <si>
    <t>l)</t>
  </si>
  <si>
    <t>m)</t>
  </si>
  <si>
    <t>n)</t>
  </si>
  <si>
    <t>o)</t>
  </si>
  <si>
    <t>p)</t>
  </si>
  <si>
    <t>L/S</t>
  </si>
  <si>
    <t>Nos</t>
  </si>
  <si>
    <t xml:space="preserve">C-14405-S162-3/P-154 &amp; 155/LOA-I/2571                              DT: 10-07-2008 </t>
  </si>
  <si>
    <t>C-33020-S162-1/CA-I/3004 Dated 27.03.2009</t>
  </si>
  <si>
    <t xml:space="preserve">Ballabhgarh </t>
  </si>
  <si>
    <t>Raipur</t>
  </si>
  <si>
    <t>Wardha</t>
  </si>
  <si>
    <t>Protective Spark Gap - forced triggered</t>
  </si>
  <si>
    <t>Damping Cirucit</t>
  </si>
  <si>
    <t xml:space="preserve">Series Capacitor Bank </t>
  </si>
  <si>
    <t>Disconnecting and Bypass Isolators (Individual Pole operated) Double Break.</t>
  </si>
  <si>
    <t xml:space="preserve"> 3-Ph, with one earth switch</t>
  </si>
  <si>
    <t xml:space="preserve"> 3-Ph, Without earth switch</t>
  </si>
  <si>
    <t xml:space="preserve">Insulated platforms -3-Ph - Including Plot form &amp; BPS Etc </t>
  </si>
  <si>
    <t>Metal Oxide Varistor, (MOV) including 10% Spare</t>
  </si>
  <si>
    <t>Control &amp; Protection Equipment excluding signal column</t>
  </si>
  <si>
    <t>Current Transformer</t>
  </si>
  <si>
    <t>Platform to ground signal transmission system</t>
  </si>
  <si>
    <t>Power supply Cubicles including ACDB &amp; DCDB</t>
  </si>
  <si>
    <t>Power and Control cables including cables including cable accessories for both the banks</t>
  </si>
  <si>
    <t>Bus bar material including post insulators, disc insulator strings, Hardwares, Conductor, Aluminium Tube, GI wire, clamps and connectors, Earthig materials etc. for 3 phases for both the banks</t>
  </si>
  <si>
    <t>Galvanised Steel Structures for 3 phases for both the banks</t>
  </si>
  <si>
    <t>Surge Arrrestor (390kV) for 400kV system</t>
  </si>
  <si>
    <t>Air conditioned kiosks for two banks</t>
  </si>
  <si>
    <t>Fire Protection System</t>
  </si>
  <si>
    <t xml:space="preserve">Civil Engineering Works </t>
  </si>
  <si>
    <t>SF6 Bypass Circuit Breaker (3-Ph)</t>
  </si>
  <si>
    <t>Protective Spark Gap (forced triggered)</t>
  </si>
  <si>
    <t>Power supply Cubictes including ACDB &amp; DCDB</t>
  </si>
  <si>
    <t>Dismantling and re-erection of overhead stringing including insulator string along with necessary hardware etc. over the proposed installation of the series capacitor</t>
  </si>
  <si>
    <t>Meerut</t>
  </si>
  <si>
    <t>BOQ &amp; Cost for Series Compensation</t>
  </si>
  <si>
    <t>Quantity</t>
  </si>
  <si>
    <t>Series Capacitor Bank (as per Tech Specification)</t>
  </si>
  <si>
    <t>3-Ph, with one earth switch</t>
  </si>
  <si>
    <t xml:space="preserve"> 3-Ph, Without eatth switch</t>
  </si>
  <si>
    <t>Insulated platforms (3-Ph)</t>
  </si>
  <si>
    <t xml:space="preserve"> Structures</t>
  </si>
  <si>
    <t>Platform Insulators including BPIs &amp; String Insulators</t>
  </si>
  <si>
    <t>Current Transformers</t>
  </si>
  <si>
    <t>Civil Works</t>
  </si>
  <si>
    <t>Sets</t>
  </si>
  <si>
    <t>Material Portion  in Rs lakhs</t>
  </si>
  <si>
    <t>Choose the Type of Compensation</t>
  </si>
  <si>
    <t xml:space="preserve">Select the type of compensation to be provided from drop down list in cell D8. </t>
  </si>
  <si>
    <t>Final Output shall be available in cell D11</t>
  </si>
  <si>
    <t>Sl No</t>
  </si>
  <si>
    <t>C-13603-S162-3(R1)/LOA-I/2821                                       DT: 03/02/2009</t>
  </si>
  <si>
    <t>C-46205-S162-1/CA-I/2905                                     DT:  01-12-2008</t>
  </si>
  <si>
    <t>Average Prices</t>
  </si>
  <si>
    <t>B</t>
  </si>
  <si>
    <t>C</t>
  </si>
  <si>
    <t xml:space="preserve"> Name of Transmission line </t>
  </si>
  <si>
    <t>Ballabhgarh - Kanpur D/C  T/L - 40%</t>
  </si>
  <si>
    <t xml:space="preserve"> Lucknow - Gorakhpur D/C T/L - 30%</t>
  </si>
  <si>
    <t>Tehri - Meerath 765 S/C  kV  - 50%</t>
  </si>
  <si>
    <t>Raipur-Raigrah D/C T/L - 40%</t>
  </si>
  <si>
    <t xml:space="preserve">Wadra -Raipur D/C line with Quad conductor - 40% </t>
  </si>
  <si>
    <t>B.O.Q</t>
  </si>
  <si>
    <t>Unit Prices</t>
  </si>
  <si>
    <t>Base Date of  Indices</t>
  </si>
  <si>
    <t>*July-08</t>
  </si>
  <si>
    <t>*Feb-09</t>
  </si>
  <si>
    <t>*Dec-08</t>
  </si>
  <si>
    <t>*March-09</t>
  </si>
  <si>
    <t>Particulars</t>
  </si>
  <si>
    <t xml:space="preserve">Unit </t>
  </si>
  <si>
    <t>Rate</t>
  </si>
  <si>
    <t xml:space="preserve">SF6 Bypass Circuit Breaker -3-Ph                                                                 </t>
  </si>
  <si>
    <t>P0*(0.15+0.15*(iron&amp;steel)+0.23*(Copper)+ 0.11*(Alluminum)+0.16*(Epoxy resin)+0.2*(Labour)</t>
  </si>
  <si>
    <t>Metal Oxide Varistor, (MOV) including 10% Spare ( SA)</t>
  </si>
  <si>
    <t>Illuminination system</t>
  </si>
  <si>
    <t>Errection Charges</t>
  </si>
  <si>
    <t>d)</t>
  </si>
  <si>
    <t>t)</t>
  </si>
  <si>
    <t>u)</t>
  </si>
  <si>
    <t>LT Transformer</t>
  </si>
  <si>
    <t>Copper</t>
  </si>
  <si>
    <t>Index No</t>
  </si>
  <si>
    <t>Insulating Material</t>
  </si>
  <si>
    <t>Labour</t>
  </si>
  <si>
    <t>Power Transformer</t>
  </si>
  <si>
    <t>Circuit Breaker</t>
  </si>
  <si>
    <t>Alluminium</t>
  </si>
  <si>
    <t>Epoxy Resin</t>
  </si>
  <si>
    <t>Current Transformer and Voltage Transformer</t>
  </si>
  <si>
    <t>Index INSLR</t>
  </si>
  <si>
    <t>Index No.for Insulator</t>
  </si>
  <si>
    <t>Isolator</t>
  </si>
  <si>
    <t>Surge Arrester</t>
  </si>
  <si>
    <t>Zinc</t>
  </si>
  <si>
    <t>Cobalt</t>
  </si>
  <si>
    <t>Ball clay</t>
  </si>
  <si>
    <t>Bismath</t>
  </si>
  <si>
    <t>Fuels/power</t>
  </si>
  <si>
    <t>Substation Structures including bolts and Nuts</t>
  </si>
  <si>
    <t>Published Price Index of Structurel Steel</t>
  </si>
  <si>
    <t>Published Price Index of Electrolytic Zinc</t>
  </si>
  <si>
    <t>PVC Compound</t>
  </si>
  <si>
    <t>Metal</t>
  </si>
  <si>
    <t>Alliminium</t>
  </si>
  <si>
    <t>1,74,400</t>
  </si>
  <si>
    <t>3,78,065</t>
  </si>
  <si>
    <t>Index No.of whole sell price in india for iron and steel as published by reserve bank of india bulltein</t>
  </si>
  <si>
    <t>Index No.of whole sell price in india for non metalic mineral products(Structurel clay product) as published by RBI.</t>
  </si>
  <si>
    <t>Cement</t>
  </si>
  <si>
    <t>Diesel</t>
  </si>
  <si>
    <t>INR Lakhs</t>
  </si>
  <si>
    <t>INR/ MT</t>
  </si>
  <si>
    <t>Electrical  Steel sheet -CRGO</t>
  </si>
  <si>
    <t>Iron &amp;  Steel</t>
  </si>
  <si>
    <t>INR/ Kg</t>
  </si>
  <si>
    <t>307,52</t>
  </si>
  <si>
    <t>Transformer Oil</t>
  </si>
  <si>
    <t>INR/ KL</t>
  </si>
  <si>
    <t>Index No.</t>
  </si>
  <si>
    <t>3,56,028</t>
  </si>
  <si>
    <t>Aluminium</t>
  </si>
  <si>
    <t>1,63,400</t>
  </si>
  <si>
    <t>1,95,118.</t>
  </si>
  <si>
    <t>2,03,869</t>
  </si>
  <si>
    <t>3,79,097</t>
  </si>
  <si>
    <t>1,67,400</t>
  </si>
  <si>
    <t>1,78,400</t>
  </si>
  <si>
    <t>INR / MT</t>
  </si>
  <si>
    <t>PVC/XLPE Insulated power and control cables</t>
  </si>
  <si>
    <t>1,75,400</t>
  </si>
  <si>
    <t>3,74,688</t>
  </si>
  <si>
    <t>3,78,574</t>
  </si>
  <si>
    <t>3,42,410</t>
  </si>
  <si>
    <t>3,49,353</t>
  </si>
  <si>
    <t xml:space="preserve">weight in MT of metal KM(Size wise) </t>
  </si>
  <si>
    <t>IOC _HST basic ceiling selling price ex -refinery issued by IOC Northern region New Delhi</t>
  </si>
  <si>
    <t>All india average consuer prize index for industrial worker(base 1982=100)as published by labour bureau ,Govt of india and circulated by emo.</t>
  </si>
  <si>
    <t>Index No.of whole sell price in india for iron and steel as published by reserve bank of india bulletein</t>
  </si>
  <si>
    <t>Index No.of whole sell price in india for non metalic mineral products(Structural Clay Product) as published by RBI.</t>
  </si>
  <si>
    <t>Labour Correction Factor</t>
  </si>
  <si>
    <t>Month and Year of Escalation</t>
  </si>
  <si>
    <t>Rates/Index</t>
  </si>
  <si>
    <t>Index No of  INSLR</t>
  </si>
  <si>
    <t>PVC/XLPE Insulated Power and Control Cables</t>
  </si>
  <si>
    <t xml:space="preserve">Weight in MT of metal KM (Size wise) </t>
  </si>
  <si>
    <t>IOC _HST basic ceiling selling price ex -refinery issued by IOC Northen region New Delhi</t>
  </si>
  <si>
    <t>All india average consuer prize index for industrial worker(base 1982=100)as published by labour bureau, Govt of india and circulated by emo.</t>
  </si>
  <si>
    <t xml:space="preserve"> Labour Correction Factor</t>
  </si>
  <si>
    <t>Num#</t>
  </si>
  <si>
    <t>Luknow</t>
  </si>
  <si>
    <t>Descripction &amp; Ref No</t>
  </si>
  <si>
    <t>Insulated platforms -3-Ph - Including Plot form &amp; BPS etc.</t>
  </si>
  <si>
    <t>Description</t>
  </si>
  <si>
    <t>Amount -              Rs Lakhs</t>
  </si>
  <si>
    <t>Material &amp; Equipment</t>
  </si>
  <si>
    <t>Errection Chargers</t>
  </si>
  <si>
    <t>Hard Cost in Rs Lakhs</t>
  </si>
  <si>
    <t>T &amp;D on Materials / equipments at 10.4048 %</t>
  </si>
  <si>
    <t>S. No</t>
  </si>
  <si>
    <t>Series Compensation -1- For D/CLine</t>
  </si>
  <si>
    <t>Series Compensation -2 - For S/CLine</t>
  </si>
  <si>
    <t>INR Cr</t>
  </si>
  <si>
    <t xml:space="preserve">Platform to ground signal transmission system                                </t>
  </si>
  <si>
    <t xml:space="preserve">Power supply Cubicles including ACDB &amp; DCDB                             </t>
  </si>
  <si>
    <r>
      <t xml:space="preserve">Surge Arrrestor (390kV) for 400kV system                                           </t>
    </r>
  </si>
  <si>
    <t xml:space="preserve">Metal Oxide Varistor, (MOV) including 10% Spare ( SA)              </t>
  </si>
  <si>
    <t xml:space="preserve">Insulated platforms -3-Ph - Including Plot form &amp; BPS etc.   </t>
  </si>
  <si>
    <t>Total cost of Series compensation with Taxes &amp; Duties in Rs Lakhs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</si>
</sst>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00000"/>
    <numFmt numFmtId="168" formatCode="0.00000"/>
    <numFmt numFmtId="169" formatCode="0.0000000"/>
    <numFmt numFmtId="170" formatCode="_(* #,##0.0_);_(* \(#,##0.0\);_(* &quot;-&quot;_);_(@_)"/>
    <numFmt numFmtId="171" formatCode="_(* #,##0.00_);_(* \(#,##0.00\);_(* &quot;-&quot;_);_(@_)"/>
    <numFmt numFmtId="172" formatCode="0.00000000"/>
    <numFmt numFmtId="173" formatCode="0.000000000000000%"/>
    <numFmt numFmtId="174" formatCode="0.0%"/>
    <numFmt numFmtId="175" formatCode="_(* #,##0.0_);_(* \(#,##0.0\);_(* &quot;-&quot;?_);_(@_)"/>
    <numFmt numFmtId="176" formatCode="&quot;Rs.&quot;\ #,##0_);\(&quot;Rs.&quot;\ #,##0\)"/>
    <numFmt numFmtId="177" formatCode="&quot;Rs.&quot;\ #,##0_);[Red]\(&quot;Rs.&quot;\ #,##0\)"/>
    <numFmt numFmtId="178" formatCode="&quot;Rs.&quot;\ #,##0.00_);\(&quot;Rs.&quot;\ #,##0.00\)"/>
    <numFmt numFmtId="179" formatCode="&quot;Rs.&quot;\ #,##0.00_);[Red]\(&quot;Rs.&quot;\ #,##0.00\)"/>
    <numFmt numFmtId="180" formatCode="_(&quot;Rs.&quot;\ * #,##0_);_(&quot;Rs.&quot;\ * \(#,##0\);_(&quot;Rs.&quot;\ * &quot;-&quot;_);_(@_)"/>
    <numFmt numFmtId="181" formatCode="_(&quot;Rs.&quot;\ * #,##0.00_);_(&quot;Rs.&quot;\ * \(#,##0.00\);_(&quot;Rs.&quot;\ * &quot;-&quot;??_);_(@_)"/>
    <numFmt numFmtId="182" formatCode="yyyy\-mm\-dd"/>
    <numFmt numFmtId="183" formatCode="[$-409]mmm/yy;@"/>
    <numFmt numFmtId="184" formatCode="mmm/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[$-409]mmmm/yy;@"/>
    <numFmt numFmtId="190" formatCode="_(* #,##0.000_);_(* \(#,##0.000\);_(* &quot;-&quot;??_);_(@_)"/>
    <numFmt numFmtId="191" formatCode="0.000000000000"/>
    <numFmt numFmtId="192" formatCode="0.00000000000"/>
    <numFmt numFmtId="193" formatCode="0.0000000000"/>
    <numFmt numFmtId="194" formatCode="0.000000000"/>
    <numFmt numFmtId="195" formatCode="[$-409]d\-mmm\-yy;@"/>
    <numFmt numFmtId="196" formatCode="[$-409]mmm\-yy;@"/>
    <numFmt numFmtId="197" formatCode="_(* #,##0.0_);_(* \(#,##0.0\);_(* &quot;-&quot;??_);_(@_)"/>
    <numFmt numFmtId="198" formatCode="_(* #,##0_);_(* \(#,##0\);_(* &quot;-&quot;??_);_(@_)"/>
    <numFmt numFmtId="199" formatCode="_(* #,##0.0000_);_(* \(#,##0.0000\);_(* &quot;-&quot;??_);_(@_)"/>
    <numFmt numFmtId="200" formatCode="[$-409]dddd\,\ mmmm\ dd\,\ yyyy"/>
    <numFmt numFmtId="201" formatCode="[$-409]h:mm:ss\ AM/PM"/>
    <numFmt numFmtId="202" formatCode="mmm\-yyyy"/>
    <numFmt numFmtId="203" formatCode="_(* #,##0.00000_);_(* \(#,##0.00000\);_(* &quot;-&quot;??_);_(@_)"/>
    <numFmt numFmtId="204" formatCode="_(* #,##0.000000_);_(* \(#,##0.000000\);_(* &quot;-&quot;??_);_(@_)"/>
    <numFmt numFmtId="205" formatCode="#,##0.0"/>
    <numFmt numFmtId="206" formatCode="0.0000%"/>
    <numFmt numFmtId="207" formatCode="0.000%"/>
    <numFmt numFmtId="208" formatCode="#,##0_-;\ \(#,##0\);_-* &quot;-&quot;??;_-@_-"/>
    <numFmt numFmtId="209" formatCode="0.00\ &quot;x&quot;"/>
    <numFmt numFmtId="210" formatCode="&quot;Warning&quot;;&quot;Warning&quot;;&quot;OK&quot;"/>
    <numFmt numFmtId="211" formatCode="m/d;@"/>
    <numFmt numFmtId="212" formatCode="00000"/>
    <numFmt numFmtId="213" formatCode="0.00_);[Red]\(0.00\)"/>
    <numFmt numFmtId="214" formatCode="m/d/yy;@"/>
    <numFmt numFmtId="215" formatCode="_(* #,##0.000_);_(* \(#,##0.000\);_(* &quot;-&quot;???_);_(@_)"/>
    <numFmt numFmtId="216" formatCode="_(* #,##0.00000000000_);_(* \(#,##0.00000000000\);_(* &quot;-&quot;???????????_);_(@_)"/>
    <numFmt numFmtId="217" formatCode="0.00;[Red]0.00"/>
    <numFmt numFmtId="218" formatCode="#,##0;[Red]#,##0"/>
    <numFmt numFmtId="219" formatCode="_(* #,##0.0000000_);_(* \(#,##0.0000000\);_(* &quot;-&quot;??_);_(@_)"/>
    <numFmt numFmtId="220" formatCode="_(* #,##0.00000000_);_(* \(#,##0.00000000\);_(* &quot;-&quot;??_);_(@_)"/>
    <numFmt numFmtId="221" formatCode="_(* #,##0.000000000_);_(* \(#,##0.000000000\);_(* &quot;-&quot;??_);_(@_)"/>
    <numFmt numFmtId="222" formatCode="_(* #,##0.0000000000_);_(* \(#,##0.0000000000\);_(* &quot;-&quot;??_);_(@_)"/>
    <numFmt numFmtId="223" formatCode="_(* #,##0.00000000000_);_(* \(#,##0.00000000000\);_(* &quot;-&quot;??_);_(@_)"/>
    <numFmt numFmtId="224" formatCode="[$-409]mmmm\-yy;@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10"/>
      <color indexed="55"/>
      <name val="Arial"/>
      <family val="2"/>
    </font>
    <font>
      <b/>
      <sz val="10"/>
      <color indexed="36"/>
      <name val="Arial"/>
      <family val="2"/>
    </font>
    <font>
      <sz val="10"/>
      <color indexed="23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b/>
      <sz val="15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36"/>
      <color indexed="46"/>
      <name val="Arial"/>
      <family val="2"/>
    </font>
    <font>
      <b/>
      <sz val="36"/>
      <color indexed="56"/>
      <name val="Arial"/>
      <family val="2"/>
    </font>
    <font>
      <b/>
      <sz val="26"/>
      <color indexed="46"/>
      <name val="Arial"/>
      <family val="2"/>
    </font>
    <font>
      <b/>
      <sz val="18"/>
      <color indexed="46"/>
      <name val="Arial"/>
      <family val="2"/>
    </font>
    <font>
      <b/>
      <sz val="12"/>
      <color indexed="55"/>
      <name val="Arial"/>
      <family val="2"/>
    </font>
    <font>
      <sz val="11"/>
      <color indexed="55"/>
      <name val="Arial"/>
      <family val="2"/>
    </font>
    <font>
      <sz val="10"/>
      <color indexed="6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6"/>
      <color indexed="9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51"/>
      <name val="Arial"/>
      <family val="2"/>
    </font>
    <font>
      <b/>
      <sz val="14"/>
      <color indexed="51"/>
      <name val="Arial"/>
      <family val="2"/>
    </font>
    <font>
      <sz val="8"/>
      <name val="Calibri"/>
      <family val="2"/>
    </font>
    <font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b/>
      <i/>
      <sz val="12"/>
      <color indexed="8"/>
      <name val="Arial"/>
      <family val="2"/>
    </font>
    <font>
      <sz val="12"/>
      <color indexed="62"/>
      <name val="Arial Black"/>
      <family val="2"/>
    </font>
    <font>
      <sz val="12"/>
      <color indexed="61"/>
      <name val="Arial"/>
      <family val="2"/>
    </font>
    <font>
      <b/>
      <sz val="10"/>
      <color indexed="61"/>
      <name val="Arial"/>
      <family val="2"/>
    </font>
    <font>
      <b/>
      <sz val="8"/>
      <name val="Tahoma"/>
      <family val="2"/>
    </font>
    <font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4"/>
      <color indexed="62"/>
      <name val="Arial"/>
      <family val="2"/>
    </font>
    <font>
      <b/>
      <sz val="11"/>
      <name val="Arial"/>
      <family val="2"/>
    </font>
    <font>
      <b/>
      <sz val="10"/>
      <color indexed="55"/>
      <name val="Arial"/>
      <family val="2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 style="double">
        <color indexed="55"/>
      </right>
      <top>
        <color indexed="63"/>
      </top>
      <bottom style="double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18" borderId="1" applyNumberFormat="0">
      <alignment/>
      <protection/>
    </xf>
    <xf numFmtId="0" fontId="40" fillId="8" borderId="2" applyNumberFormat="0">
      <alignment/>
      <protection/>
    </xf>
    <xf numFmtId="0" fontId="3" fillId="3" borderId="0" applyNumberFormat="0" applyBorder="0" applyAlignment="0" applyProtection="0"/>
    <xf numFmtId="0" fontId="4" fillId="20" borderId="3" applyNumberFormat="0" applyAlignment="0" applyProtection="0"/>
    <xf numFmtId="0" fontId="20" fillId="21" borderId="4">
      <alignment horizontal="center"/>
      <protection/>
    </xf>
    <xf numFmtId="210" fontId="21" fillId="22" borderId="5">
      <alignment horizontal="center"/>
      <protection/>
    </xf>
    <xf numFmtId="0" fontId="5" fillId="23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4" borderId="7" applyNumberFormat="0">
      <alignment/>
      <protection/>
    </xf>
    <xf numFmtId="0" fontId="22" fillId="25" borderId="8" applyNumberFormat="0" applyAlignment="0">
      <protection/>
    </xf>
    <xf numFmtId="0" fontId="6" fillId="0" borderId="0" applyNumberFormat="0" applyFill="0" applyBorder="0" applyAlignment="0" applyProtection="0"/>
    <xf numFmtId="0" fontId="0" fillId="26" borderId="0" applyNumberFormat="0" applyFont="0" applyAlignment="0">
      <protection/>
    </xf>
    <xf numFmtId="208" fontId="23" fillId="27" borderId="3">
      <alignment/>
      <protection/>
    </xf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0" fillId="28" borderId="5" applyNumberFormat="0" applyFont="0" applyAlignment="0">
      <protection/>
    </xf>
    <xf numFmtId="0" fontId="52" fillId="0" borderId="0">
      <alignment/>
      <protection/>
    </xf>
    <xf numFmtId="0" fontId="53" fillId="0" borderId="0">
      <alignment wrapText="1"/>
      <protection/>
    </xf>
    <xf numFmtId="41" fontId="53" fillId="0" borderId="0">
      <alignment wrapText="1"/>
      <protection/>
    </xf>
    <xf numFmtId="0" fontId="50" fillId="0" borderId="0">
      <alignment wrapText="1"/>
      <protection/>
    </xf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>
      <alignment horizontal="left"/>
      <protection/>
    </xf>
    <xf numFmtId="0" fontId="8" fillId="7" borderId="3" applyNumberFormat="0" applyAlignment="0" applyProtection="0"/>
    <xf numFmtId="0" fontId="27" fillId="16" borderId="0">
      <alignment/>
      <protection/>
    </xf>
    <xf numFmtId="0" fontId="0" fillId="0" borderId="7" applyNumberFormat="0">
      <alignment/>
      <protection/>
    </xf>
    <xf numFmtId="0" fontId="0" fillId="0" borderId="12" applyNumberFormat="0" applyFont="0" applyFill="0" applyAlignment="0">
      <protection/>
    </xf>
    <xf numFmtId="0" fontId="41" fillId="0" borderId="13" applyNumberFormat="0" applyFill="0" applyAlignment="0">
      <protection/>
    </xf>
    <xf numFmtId="0" fontId="0" fillId="0" borderId="14" applyNumberFormat="0" applyFont="0" applyAlignment="0">
      <protection/>
    </xf>
    <xf numFmtId="43" fontId="26" fillId="28" borderId="7" applyNumberFormat="0">
      <alignment horizontal="left"/>
      <protection/>
    </xf>
    <xf numFmtId="0" fontId="0" fillId="0" borderId="15" applyNumberFormat="0" applyFont="0" applyFill="0" applyAlignment="0">
      <protection/>
    </xf>
    <xf numFmtId="0" fontId="9" fillId="0" borderId="16" applyNumberFormat="0" applyFill="0" applyAlignment="0" applyProtection="0"/>
    <xf numFmtId="0" fontId="10" fillId="29" borderId="0" applyNumberFormat="0" applyBorder="0" applyAlignment="0" applyProtection="0"/>
    <xf numFmtId="0" fontId="1" fillId="0" borderId="0">
      <alignment/>
      <protection/>
    </xf>
    <xf numFmtId="0" fontId="0" fillId="30" borderId="17" applyNumberFormat="0" applyFont="0" applyAlignment="0" applyProtection="0"/>
    <xf numFmtId="0" fontId="26" fillId="23" borderId="18" applyNumberFormat="0">
      <alignment/>
      <protection/>
    </xf>
    <xf numFmtId="0" fontId="11" fillId="20" borderId="19" applyNumberFormat="0" applyAlignment="0" applyProtection="0"/>
    <xf numFmtId="9" fontId="0" fillId="0" borderId="0" applyFont="0" applyFill="0" applyBorder="0" applyAlignment="0" applyProtection="0"/>
    <xf numFmtId="0" fontId="28" fillId="4" borderId="20" applyNumberFormat="0">
      <alignment horizontal="center"/>
      <protection/>
    </xf>
    <xf numFmtId="209" fontId="0" fillId="0" borderId="0" applyBorder="0">
      <alignment/>
      <protection/>
    </xf>
    <xf numFmtId="0" fontId="29" fillId="16" borderId="0">
      <alignment/>
      <protection/>
    </xf>
    <xf numFmtId="0" fontId="29" fillId="16" borderId="0">
      <alignment/>
      <protection/>
    </xf>
    <xf numFmtId="0" fontId="30" fillId="16" borderId="0">
      <alignment/>
      <protection/>
    </xf>
    <xf numFmtId="0" fontId="31" fillId="16" borderId="0">
      <alignment/>
      <protection/>
    </xf>
    <xf numFmtId="0" fontId="0" fillId="0" borderId="0" applyFont="0" applyFill="0" applyBorder="0" applyAlignment="0" applyProtection="0"/>
    <xf numFmtId="0" fontId="0" fillId="20" borderId="0">
      <alignment/>
      <protection/>
    </xf>
    <xf numFmtId="0" fontId="26" fillId="31" borderId="13" applyNumberFormat="0">
      <alignment horizontal="center" vertical="center"/>
      <protection/>
    </xf>
    <xf numFmtId="0" fontId="42" fillId="20" borderId="7">
      <alignment/>
      <protection/>
    </xf>
    <xf numFmtId="0" fontId="42" fillId="20" borderId="0">
      <alignment horizontal="center"/>
      <protection/>
    </xf>
    <xf numFmtId="0" fontId="26" fillId="16" borderId="7" applyNumberFormat="0">
      <alignment horizontal="center" vertical="center"/>
      <protection/>
    </xf>
    <xf numFmtId="0" fontId="21" fillId="28" borderId="5">
      <alignment horizontal="left"/>
      <protection/>
    </xf>
    <xf numFmtId="0" fontId="12" fillId="0" borderId="0" applyNumberFormat="0" applyFill="0" applyBorder="0" applyAlignment="0" applyProtection="0"/>
    <xf numFmtId="0" fontId="51" fillId="32" borderId="21" applyNumberFormat="0" applyAlignment="0" applyProtection="0"/>
    <xf numFmtId="0" fontId="21" fillId="0" borderId="0" applyNumberFormat="0">
      <alignment vertical="center" wrapText="1"/>
      <protection/>
    </xf>
    <xf numFmtId="0" fontId="13" fillId="0" borderId="0" applyNumberFormat="0" applyFill="0" applyBorder="0" applyAlignment="0" applyProtection="0"/>
    <xf numFmtId="0" fontId="32" fillId="33" borderId="2">
      <alignment horizontal="center"/>
      <protection/>
    </xf>
  </cellStyleXfs>
  <cellXfs count="300">
    <xf numFmtId="0" fontId="0" fillId="0" borderId="0" xfId="0" applyAlignment="1">
      <alignment/>
    </xf>
    <xf numFmtId="0" fontId="52" fillId="0" borderId="0" xfId="59">
      <alignment/>
      <protection/>
    </xf>
    <xf numFmtId="0" fontId="53" fillId="0" borderId="0" xfId="60">
      <alignment wrapText="1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Continuous" wrapText="1"/>
    </xf>
    <xf numFmtId="0" fontId="38" fillId="0" borderId="0" xfId="99" applyFont="1">
      <alignment vertical="center" wrapText="1"/>
      <protection/>
    </xf>
    <xf numFmtId="0" fontId="39" fillId="0" borderId="0" xfId="99" applyFont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3" fillId="16" borderId="30" xfId="86" applyFont="1" applyBorder="1">
      <alignment/>
      <protection/>
    </xf>
    <xf numFmtId="0" fontId="29" fillId="16" borderId="15" xfId="86" applyBorder="1">
      <alignment/>
      <protection/>
    </xf>
    <xf numFmtId="0" fontId="29" fillId="16" borderId="31" xfId="86" applyBorder="1">
      <alignment/>
      <protection/>
    </xf>
    <xf numFmtId="0" fontId="0" fillId="26" borderId="0" xfId="54" applyAlignment="1">
      <alignment/>
      <protection/>
    </xf>
    <xf numFmtId="0" fontId="30" fillId="16" borderId="32" xfId="88" applyFont="1" applyBorder="1">
      <alignment/>
      <protection/>
    </xf>
    <xf numFmtId="0" fontId="30" fillId="16" borderId="0" xfId="88" applyBorder="1">
      <alignment/>
      <protection/>
    </xf>
    <xf numFmtId="0" fontId="30" fillId="16" borderId="33" xfId="88" applyBorder="1">
      <alignment/>
      <protection/>
    </xf>
    <xf numFmtId="0" fontId="15" fillId="0" borderId="34" xfId="0" applyFont="1" applyBorder="1" applyAlignment="1">
      <alignment/>
    </xf>
    <xf numFmtId="0" fontId="17" fillId="0" borderId="34" xfId="0" applyFont="1" applyBorder="1" applyAlignment="1">
      <alignment/>
    </xf>
    <xf numFmtId="0" fontId="29" fillId="16" borderId="0" xfId="86">
      <alignment/>
      <protection/>
    </xf>
    <xf numFmtId="0" fontId="44" fillId="0" borderId="0" xfId="0" applyFont="1" applyAlignment="1">
      <alignment/>
    </xf>
    <xf numFmtId="0" fontId="30" fillId="16" borderId="0" xfId="88" applyFont="1">
      <alignment/>
      <protection/>
    </xf>
    <xf numFmtId="0" fontId="31" fillId="16" borderId="0" xfId="89">
      <alignment/>
      <protection/>
    </xf>
    <xf numFmtId="0" fontId="27" fillId="16" borderId="0" xfId="70">
      <alignment/>
      <protection/>
    </xf>
    <xf numFmtId="0" fontId="26" fillId="16" borderId="7" xfId="95" applyNumberFormat="1">
      <alignment horizontal="center" vertical="center"/>
      <protection/>
    </xf>
    <xf numFmtId="0" fontId="42" fillId="20" borderId="7" xfId="93" applyFill="1" applyBorder="1" applyAlignment="1">
      <alignment horizontal="center"/>
      <protection/>
    </xf>
    <xf numFmtId="0" fontId="42" fillId="20" borderId="0" xfId="94">
      <alignment horizontal="center"/>
      <protection/>
    </xf>
    <xf numFmtId="0" fontId="17" fillId="0" borderId="0" xfId="0" applyFont="1" applyBorder="1" applyAlignment="1">
      <alignment/>
    </xf>
    <xf numFmtId="0" fontId="19" fillId="18" borderId="1" xfId="40">
      <alignment/>
      <protection/>
    </xf>
    <xf numFmtId="0" fontId="0" fillId="0" borderId="0" xfId="0" applyFont="1" applyAlignment="1">
      <alignment/>
    </xf>
    <xf numFmtId="0" fontId="26" fillId="23" borderId="18" xfId="81">
      <alignment/>
      <protection/>
    </xf>
    <xf numFmtId="0" fontId="40" fillId="8" borderId="2" xfId="41">
      <alignment/>
      <protection/>
    </xf>
    <xf numFmtId="43" fontId="26" fillId="28" borderId="5" xfId="47" applyFont="1" applyFill="1" applyBorder="1" applyAlignment="1">
      <alignment horizontal="left"/>
    </xf>
    <xf numFmtId="0" fontId="0" fillId="24" borderId="7" xfId="51">
      <alignment/>
      <protection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7" borderId="0" xfId="91" applyFill="1">
      <alignment/>
      <protection/>
    </xf>
    <xf numFmtId="0" fontId="0" fillId="20" borderId="0" xfId="91">
      <alignment/>
      <protection/>
    </xf>
    <xf numFmtId="43" fontId="26" fillId="28" borderId="7" xfId="75">
      <alignment horizontal="left"/>
      <protection/>
    </xf>
    <xf numFmtId="0" fontId="21" fillId="0" borderId="0" xfId="99" applyAlignment="1">
      <alignment horizontal="left"/>
      <protection/>
    </xf>
    <xf numFmtId="0" fontId="0" fillId="0" borderId="14" xfId="74" applyFont="1" applyAlignment="1">
      <alignment/>
      <protection/>
    </xf>
    <xf numFmtId="0" fontId="0" fillId="0" borderId="35" xfId="0" applyBorder="1" applyAlignment="1">
      <alignment/>
    </xf>
    <xf numFmtId="0" fontId="0" fillId="0" borderId="15" xfId="76" applyAlignment="1">
      <alignment/>
      <protection/>
    </xf>
    <xf numFmtId="0" fontId="0" fillId="0" borderId="12" xfId="72" applyAlignment="1">
      <alignment/>
      <protection/>
    </xf>
    <xf numFmtId="0" fontId="41" fillId="0" borderId="13" xfId="73" applyAlignment="1">
      <alignment/>
      <protection/>
    </xf>
    <xf numFmtId="0" fontId="32" fillId="33" borderId="2" xfId="101">
      <alignment horizontal="center"/>
      <protection/>
    </xf>
    <xf numFmtId="0" fontId="26" fillId="16" borderId="7" xfId="95">
      <alignment horizontal="center" vertical="center"/>
      <protection/>
    </xf>
    <xf numFmtId="0" fontId="50" fillId="0" borderId="0" xfId="62">
      <alignment wrapText="1"/>
      <protection/>
    </xf>
    <xf numFmtId="0" fontId="0" fillId="0" borderId="0" xfId="0" applyFill="1" applyBorder="1" applyAlignment="1">
      <alignment/>
    </xf>
    <xf numFmtId="0" fontId="17" fillId="29" borderId="36" xfId="0" applyFont="1" applyFill="1" applyBorder="1" applyAlignment="1">
      <alignment horizontal="right"/>
    </xf>
    <xf numFmtId="0" fontId="30" fillId="16" borderId="37" xfId="88" applyBorder="1">
      <alignment/>
      <protection/>
    </xf>
    <xf numFmtId="0" fontId="30" fillId="16" borderId="38" xfId="88" applyBorder="1">
      <alignment/>
      <protection/>
    </xf>
    <xf numFmtId="43" fontId="47" fillId="0" borderId="0" xfId="47" applyFont="1" applyFill="1" applyBorder="1" applyAlignment="1">
      <alignment/>
    </xf>
    <xf numFmtId="43" fontId="48" fillId="0" borderId="0" xfId="47" applyFont="1" applyFill="1" applyBorder="1" applyAlignment="1">
      <alignment/>
    </xf>
    <xf numFmtId="43" fontId="46" fillId="34" borderId="0" xfId="47" applyFont="1" applyFill="1" applyAlignment="1">
      <alignment/>
    </xf>
    <xf numFmtId="43" fontId="29" fillId="34" borderId="0" xfId="47" applyFont="1" applyFill="1" applyAlignment="1">
      <alignment/>
    </xf>
    <xf numFmtId="0" fontId="30" fillId="16" borderId="0" xfId="88">
      <alignment/>
      <protection/>
    </xf>
    <xf numFmtId="43" fontId="14" fillId="0" borderId="0" xfId="47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9" fillId="16" borderId="0" xfId="86" applyAlignment="1">
      <alignment horizontal="center"/>
      <protection/>
    </xf>
    <xf numFmtId="0" fontId="30" fillId="16" borderId="0" xfId="88" applyAlignment="1">
      <alignment horizontal="center"/>
      <protection/>
    </xf>
    <xf numFmtId="0" fontId="52" fillId="0" borderId="0" xfId="59" applyAlignment="1">
      <alignment horizontal="center"/>
      <protection/>
    </xf>
    <xf numFmtId="0" fontId="15" fillId="0" borderId="0" xfId="59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95" applyFont="1" applyFill="1" applyBorder="1">
      <alignment horizontal="center" vertical="center"/>
      <protection/>
    </xf>
    <xf numFmtId="0" fontId="0" fillId="0" borderId="0" xfId="0" applyFont="1" applyFill="1" applyBorder="1" applyAlignment="1">
      <alignment horizontal="center"/>
    </xf>
    <xf numFmtId="0" fontId="0" fillId="0" borderId="0" xfId="99" applyFont="1" applyFill="1" applyBorder="1">
      <alignment vertical="center" wrapText="1"/>
      <protection/>
    </xf>
    <xf numFmtId="43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3" fontId="0" fillId="0" borderId="0" xfId="47" applyFont="1" applyFill="1" applyBorder="1" applyAlignment="1">
      <alignment vertical="center" wrapText="1"/>
    </xf>
    <xf numFmtId="0" fontId="0" fillId="0" borderId="0" xfId="95" applyFont="1" applyFill="1" applyBorder="1" applyAlignment="1">
      <alignment horizontal="left" vertical="center"/>
      <protection/>
    </xf>
    <xf numFmtId="0" fontId="26" fillId="16" borderId="7" xfId="95" applyAlignment="1">
      <alignment horizontal="center" vertical="center" wrapText="1"/>
      <protection/>
    </xf>
    <xf numFmtId="0" fontId="26" fillId="0" borderId="7" xfId="95" applyFill="1" applyAlignment="1">
      <alignment horizontal="center" vertical="center" wrapText="1"/>
      <protection/>
    </xf>
    <xf numFmtId="17" fontId="26" fillId="0" borderId="0" xfId="95" applyNumberFormat="1" applyFill="1" applyBorder="1">
      <alignment horizontal="center" vertical="center"/>
      <protection/>
    </xf>
    <xf numFmtId="17" fontId="26" fillId="0" borderId="0" xfId="95" applyNumberFormat="1" applyFill="1" applyBorder="1" applyAlignment="1">
      <alignment horizontal="center" vertical="center" wrapText="1"/>
      <protection/>
    </xf>
    <xf numFmtId="0" fontId="30" fillId="0" borderId="0" xfId="88" applyFill="1" applyBorder="1">
      <alignment/>
      <protection/>
    </xf>
    <xf numFmtId="196" fontId="17" fillId="0" borderId="0" xfId="0" applyNumberFormat="1" applyFont="1" applyFill="1" applyBorder="1" applyAlignment="1">
      <alignment horizontal="center"/>
    </xf>
    <xf numFmtId="0" fontId="18" fillId="0" borderId="7" xfId="79" applyFont="1" applyBorder="1" applyAlignment="1">
      <alignment horizontal="center" vertical="center"/>
      <protection/>
    </xf>
    <xf numFmtId="0" fontId="18" fillId="0" borderId="13" xfId="79" applyFont="1" applyBorder="1" applyAlignment="1">
      <alignment horizontal="center" vertical="center"/>
      <protection/>
    </xf>
    <xf numFmtId="0" fontId="14" fillId="0" borderId="7" xfId="79" applyFont="1" applyBorder="1" applyAlignment="1">
      <alignment horizontal="center" vertical="center"/>
      <protection/>
    </xf>
    <xf numFmtId="0" fontId="14" fillId="0" borderId="0" xfId="79" applyFont="1" applyBorder="1" applyAlignment="1">
      <alignment horizontal="center" vertical="center"/>
      <protection/>
    </xf>
    <xf numFmtId="0" fontId="14" fillId="0" borderId="0" xfId="79" applyFont="1" applyBorder="1">
      <alignment/>
      <protection/>
    </xf>
    <xf numFmtId="0" fontId="14" fillId="0" borderId="39" xfId="79" applyFont="1" applyBorder="1" applyAlignment="1">
      <alignment horizontal="center" vertical="center"/>
      <protection/>
    </xf>
    <xf numFmtId="0" fontId="16" fillId="0" borderId="0" xfId="79" applyFont="1" applyBorder="1" applyAlignment="1">
      <alignment horizontal="center" vertical="center"/>
      <protection/>
    </xf>
    <xf numFmtId="0" fontId="16" fillId="10" borderId="0" xfId="79" applyFont="1" applyFill="1" applyBorder="1" applyAlignment="1">
      <alignment vertical="center"/>
      <protection/>
    </xf>
    <xf numFmtId="0" fontId="16" fillId="0" borderId="0" xfId="79" applyFont="1" applyBorder="1" applyAlignment="1">
      <alignment horizontal="right" vertical="center"/>
      <protection/>
    </xf>
    <xf numFmtId="0" fontId="58" fillId="0" borderId="0" xfId="79" applyFont="1" applyBorder="1" applyAlignment="1">
      <alignment vertical="center" wrapText="1"/>
      <protection/>
    </xf>
    <xf numFmtId="0" fontId="59" fillId="0" borderId="0" xfId="79" applyFont="1" applyBorder="1" applyAlignment="1">
      <alignment vertical="center" wrapText="1"/>
      <protection/>
    </xf>
    <xf numFmtId="0" fontId="14" fillId="0" borderId="0" xfId="79" applyFont="1" applyBorder="1" applyAlignment="1">
      <alignment horizontal="left" vertical="center" wrapText="1"/>
      <protection/>
    </xf>
    <xf numFmtId="0" fontId="14" fillId="0" borderId="0" xfId="79" applyFont="1" applyBorder="1" applyAlignment="1">
      <alignment horizontal="center" vertical="center" wrapText="1"/>
      <protection/>
    </xf>
    <xf numFmtId="0" fontId="14" fillId="0" borderId="0" xfId="79" applyFont="1" applyFill="1" applyBorder="1" applyAlignment="1">
      <alignment horizontal="center" vertical="center"/>
      <protection/>
    </xf>
    <xf numFmtId="0" fontId="14" fillId="0" borderId="0" xfId="79" applyFont="1" applyFill="1" applyBorder="1">
      <alignment/>
      <protection/>
    </xf>
    <xf numFmtId="0" fontId="16" fillId="0" borderId="0" xfId="79" applyFont="1" applyFill="1" applyBorder="1" applyAlignment="1">
      <alignment vertical="center"/>
      <protection/>
    </xf>
    <xf numFmtId="0" fontId="16" fillId="0" borderId="0" xfId="79" applyFont="1" applyFill="1" applyBorder="1" applyAlignment="1">
      <alignment horizontal="center" vertical="center"/>
      <protection/>
    </xf>
    <xf numFmtId="9" fontId="16" fillId="0" borderId="0" xfId="79" applyNumberFormat="1" applyFont="1" applyFill="1" applyBorder="1" applyAlignment="1">
      <alignment horizontal="center" vertical="center"/>
      <protection/>
    </xf>
    <xf numFmtId="0" fontId="21" fillId="0" borderId="0" xfId="99">
      <alignment vertical="center" wrapText="1"/>
      <protection/>
    </xf>
    <xf numFmtId="2" fontId="14" fillId="0" borderId="0" xfId="79" applyNumberFormat="1" applyFont="1" applyBorder="1" applyAlignment="1">
      <alignment horizontal="center" vertical="center"/>
      <protection/>
    </xf>
    <xf numFmtId="43" fontId="14" fillId="0" borderId="0" xfId="47" applyFont="1" applyBorder="1" applyAlignment="1">
      <alignment horizontal="center" vertical="center"/>
    </xf>
    <xf numFmtId="43" fontId="14" fillId="0" borderId="0" xfId="47" applyFont="1" applyBorder="1" applyAlignment="1">
      <alignment horizontal="center" vertical="center" wrapText="1"/>
    </xf>
    <xf numFmtId="0" fontId="29" fillId="16" borderId="0" xfId="87" applyAlignment="1">
      <alignment vertical="center"/>
      <protection/>
    </xf>
    <xf numFmtId="1" fontId="29" fillId="16" borderId="0" xfId="87" applyNumberFormat="1" applyAlignment="1">
      <alignment horizontal="center" vertical="center"/>
      <protection/>
    </xf>
    <xf numFmtId="0" fontId="29" fillId="16" borderId="0" xfId="87" applyAlignment="1">
      <alignment vertical="center" wrapText="1"/>
      <protection/>
    </xf>
    <xf numFmtId="43" fontId="29" fillId="16" borderId="0" xfId="47" applyFont="1" applyFill="1" applyAlignment="1">
      <alignment vertical="center"/>
    </xf>
    <xf numFmtId="164" fontId="29" fillId="16" borderId="0" xfId="87" applyNumberFormat="1" applyAlignment="1">
      <alignment vertical="center"/>
      <protection/>
    </xf>
    <xf numFmtId="0" fontId="0" fillId="0" borderId="0" xfId="0" applyAlignment="1">
      <alignment vertical="center"/>
    </xf>
    <xf numFmtId="1" fontId="26" fillId="16" borderId="7" xfId="95" applyNumberFormat="1" applyAlignment="1">
      <alignment horizontal="center" vertical="center"/>
      <protection/>
    </xf>
    <xf numFmtId="17" fontId="26" fillId="16" borderId="7" xfId="95" applyNumberFormat="1">
      <alignment horizontal="center" vertical="center"/>
      <protection/>
    </xf>
    <xf numFmtId="183" fontId="26" fillId="16" borderId="7" xfId="95" applyNumberFormat="1" applyAlignment="1">
      <alignment horizontal="center" vertical="center"/>
      <protection/>
    </xf>
    <xf numFmtId="1" fontId="52" fillId="0" borderId="0" xfId="59" applyNumberFormat="1" applyAlignment="1">
      <alignment horizontal="center"/>
      <protection/>
    </xf>
    <xf numFmtId="43" fontId="52" fillId="0" borderId="0" xfId="47" applyFont="1" applyAlignment="1">
      <alignment/>
    </xf>
    <xf numFmtId="164" fontId="52" fillId="0" borderId="0" xfId="59" applyNumberFormat="1">
      <alignment/>
      <protection/>
    </xf>
    <xf numFmtId="43" fontId="60" fillId="0" borderId="0" xfId="47" applyFont="1" applyFill="1" applyAlignment="1">
      <alignment/>
    </xf>
    <xf numFmtId="0" fontId="0" fillId="26" borderId="7" xfId="0" applyFill="1" applyBorder="1" applyAlignment="1">
      <alignment vertical="center"/>
    </xf>
    <xf numFmtId="0" fontId="14" fillId="26" borderId="7" xfId="0" applyFont="1" applyFill="1" applyBorder="1" applyAlignment="1">
      <alignment horizontal="center" vertical="center" wrapText="1"/>
    </xf>
    <xf numFmtId="43" fontId="0" fillId="0" borderId="0" xfId="47" applyFont="1" applyAlignment="1">
      <alignment vertical="center"/>
    </xf>
    <xf numFmtId="1" fontId="53" fillId="0" borderId="0" xfId="47" applyNumberFormat="1" applyFont="1" applyAlignment="1">
      <alignment horizontal="center"/>
    </xf>
    <xf numFmtId="43" fontId="53" fillId="0" borderId="0" xfId="47" applyFont="1" applyAlignment="1">
      <alignment horizontal="left"/>
    </xf>
    <xf numFmtId="43" fontId="21" fillId="0" borderId="0" xfId="47" applyFont="1" applyAlignment="1">
      <alignment horizontal="center"/>
    </xf>
    <xf numFmtId="43" fontId="0" fillId="0" borderId="0" xfId="47" applyFont="1" applyFill="1" applyAlignment="1">
      <alignment vertical="center"/>
    </xf>
    <xf numFmtId="1" fontId="61" fillId="26" borderId="7" xfId="0" applyNumberFormat="1" applyFont="1" applyFill="1" applyBorder="1" applyAlignment="1">
      <alignment horizontal="center" vertical="center"/>
    </xf>
    <xf numFmtId="198" fontId="0" fillId="0" borderId="7" xfId="47" applyNumberFormat="1" applyFont="1" applyFill="1" applyBorder="1" applyAlignment="1">
      <alignment vertical="center"/>
    </xf>
    <xf numFmtId="198" fontId="0" fillId="35" borderId="7" xfId="47" applyNumberFormat="1" applyFont="1" applyFill="1" applyBorder="1" applyAlignment="1">
      <alignment vertical="center"/>
    </xf>
    <xf numFmtId="198" fontId="0" fillId="0" borderId="7" xfId="47" applyNumberFormat="1" applyFont="1" applyFill="1" applyBorder="1" applyAlignment="1">
      <alignment horizontal="right" vertical="center"/>
    </xf>
    <xf numFmtId="198" fontId="0" fillId="26" borderId="7" xfId="0" applyNumberFormat="1" applyFont="1" applyFill="1" applyBorder="1" applyAlignment="1">
      <alignment horizontal="center" vertical="center" wrapText="1"/>
    </xf>
    <xf numFmtId="198" fontId="0" fillId="26" borderId="7" xfId="0" applyNumberFormat="1" applyFill="1" applyBorder="1" applyAlignment="1">
      <alignment vertical="center"/>
    </xf>
    <xf numFmtId="198" fontId="16" fillId="26" borderId="7" xfId="0" applyNumberFormat="1" applyFont="1" applyFill="1" applyBorder="1" applyAlignment="1">
      <alignment horizontal="center" vertical="center"/>
    </xf>
    <xf numFmtId="198" fontId="14" fillId="26" borderId="7" xfId="0" applyNumberFormat="1" applyFont="1" applyFill="1" applyBorder="1" applyAlignment="1">
      <alignment horizontal="center" vertical="center" wrapText="1"/>
    </xf>
    <xf numFmtId="43" fontId="53" fillId="0" borderId="0" xfId="47" applyFont="1" applyAlignment="1">
      <alignment wrapText="1"/>
    </xf>
    <xf numFmtId="2" fontId="61" fillId="26" borderId="7" xfId="0" applyNumberFormat="1" applyFont="1" applyFill="1" applyBorder="1" applyAlignment="1">
      <alignment horizontal="center" vertical="center"/>
    </xf>
    <xf numFmtId="43" fontId="0" fillId="0" borderId="7" xfId="47" applyFont="1" applyFill="1" applyBorder="1" applyAlignment="1">
      <alignment vertical="center"/>
    </xf>
    <xf numFmtId="43" fontId="0" fillId="0" borderId="7" xfId="47" applyFont="1" applyFill="1" applyBorder="1" applyAlignment="1">
      <alignment horizontal="right" vertical="center"/>
    </xf>
    <xf numFmtId="43" fontId="0" fillId="0" borderId="7" xfId="47" applyNumberFormat="1" applyFont="1" applyFill="1" applyBorder="1" applyAlignment="1">
      <alignment vertical="center"/>
    </xf>
    <xf numFmtId="198" fontId="14" fillId="26" borderId="7" xfId="0" applyNumberFormat="1" applyFont="1" applyFill="1" applyBorder="1" applyAlignment="1">
      <alignment horizontal="center" wrapText="1"/>
    </xf>
    <xf numFmtId="198" fontId="0" fillId="26" borderId="7" xfId="47" applyNumberFormat="1" applyFont="1" applyFill="1" applyBorder="1" applyAlignment="1">
      <alignment horizontal="center" vertical="center"/>
    </xf>
    <xf numFmtId="3" fontId="14" fillId="26" borderId="7" xfId="0" applyNumberFormat="1" applyFont="1" applyFill="1" applyBorder="1" applyAlignment="1">
      <alignment horizontal="center" vertical="center" wrapText="1"/>
    </xf>
    <xf numFmtId="1" fontId="0" fillId="0" borderId="0" xfId="47" applyNumberFormat="1" applyFont="1" applyAlignment="1">
      <alignment horizontal="center" vertical="center"/>
    </xf>
    <xf numFmtId="43" fontId="0" fillId="0" borderId="0" xfId="47" applyFont="1" applyAlignment="1">
      <alignment vertical="center" wrapText="1"/>
    </xf>
    <xf numFmtId="1" fontId="52" fillId="0" borderId="0" xfId="47" applyNumberFormat="1" applyFont="1" applyAlignment="1">
      <alignment horizontal="center"/>
    </xf>
    <xf numFmtId="43" fontId="52" fillId="0" borderId="0" xfId="47" applyFont="1" applyFill="1" applyAlignment="1">
      <alignment/>
    </xf>
    <xf numFmtId="43" fontId="0" fillId="26" borderId="0" xfId="47" applyFont="1" applyFill="1" applyAlignment="1">
      <alignment vertical="center"/>
    </xf>
    <xf numFmtId="43" fontId="60" fillId="0" borderId="7" xfId="47" applyFont="1" applyFill="1" applyBorder="1" applyAlignment="1">
      <alignment/>
    </xf>
    <xf numFmtId="43" fontId="0" fillId="26" borderId="7" xfId="47" applyFont="1" applyFill="1" applyBorder="1" applyAlignment="1">
      <alignment horizontal="center" vertical="center"/>
    </xf>
    <xf numFmtId="43" fontId="52" fillId="26" borderId="7" xfId="47" applyFont="1" applyFill="1" applyBorder="1" applyAlignment="1">
      <alignment horizontal="center" vertical="center"/>
    </xf>
    <xf numFmtId="198" fontId="0" fillId="0" borderId="7" xfId="47" applyNumberFormat="1" applyFont="1" applyBorder="1" applyAlignment="1">
      <alignment vertical="center"/>
    </xf>
    <xf numFmtId="198" fontId="0" fillId="26" borderId="7" xfId="0" applyNumberFormat="1" applyFill="1" applyBorder="1" applyAlignment="1">
      <alignment horizontal="center" vertical="center"/>
    </xf>
    <xf numFmtId="198" fontId="14" fillId="26" borderId="7" xfId="0" applyNumberFormat="1" applyFont="1" applyFill="1" applyBorder="1" applyAlignment="1">
      <alignment horizontal="center" vertical="center"/>
    </xf>
    <xf numFmtId="43" fontId="0" fillId="0" borderId="7" xfId="47" applyFont="1" applyBorder="1" applyAlignment="1">
      <alignment vertical="center"/>
    </xf>
    <xf numFmtId="43" fontId="52" fillId="0" borderId="7" xfId="47" applyFont="1" applyFill="1" applyBorder="1" applyAlignment="1">
      <alignment/>
    </xf>
    <xf numFmtId="198" fontId="14" fillId="26" borderId="7" xfId="0" applyNumberFormat="1" applyFont="1" applyFill="1" applyBorder="1" applyAlignment="1">
      <alignment vertical="center" wrapText="1"/>
    </xf>
    <xf numFmtId="0" fontId="14" fillId="26" borderId="7" xfId="0" applyFont="1" applyFill="1" applyBorder="1" applyAlignment="1">
      <alignment horizontal="center" wrapText="1"/>
    </xf>
    <xf numFmtId="0" fontId="14" fillId="2" borderId="7" xfId="0" applyFont="1" applyFill="1" applyBorder="1" applyAlignment="1">
      <alignment horizontal="center" vertical="center" wrapText="1"/>
    </xf>
    <xf numFmtId="3" fontId="14" fillId="26" borderId="7" xfId="0" applyNumberFormat="1" applyFont="1" applyFill="1" applyBorder="1" applyAlignment="1">
      <alignment horizontal="center" wrapText="1"/>
    </xf>
    <xf numFmtId="1" fontId="57" fillId="0" borderId="0" xfId="47" applyNumberFormat="1" applyFont="1" applyAlignment="1">
      <alignment horizontal="center" vertical="center"/>
    </xf>
    <xf numFmtId="198" fontId="0" fillId="0" borderId="7" xfId="47" applyNumberFormat="1" applyFont="1" applyFill="1" applyBorder="1" applyAlignment="1">
      <alignment horizontal="center" vertical="center"/>
    </xf>
    <xf numFmtId="198" fontId="0" fillId="35" borderId="7" xfId="47" applyNumberFormat="1" applyFont="1" applyFill="1" applyBorder="1" applyAlignment="1">
      <alignment horizontal="center" vertical="center"/>
    </xf>
    <xf numFmtId="0" fontId="14" fillId="26" borderId="7" xfId="0" applyFont="1" applyFill="1" applyBorder="1" applyAlignment="1">
      <alignment vertical="center" wrapText="1"/>
    </xf>
    <xf numFmtId="198" fontId="0" fillId="26" borderId="7" xfId="0" applyNumberFormat="1" applyFill="1" applyBorder="1" applyAlignment="1">
      <alignment horizontal="center" vertical="center" wrapText="1"/>
    </xf>
    <xf numFmtId="198" fontId="0" fillId="0" borderId="0" xfId="47" applyNumberFormat="1" applyFont="1" applyFill="1" applyAlignment="1">
      <alignment vertical="center"/>
    </xf>
    <xf numFmtId="198" fontId="0" fillId="0" borderId="0" xfId="47" applyNumberFormat="1" applyFont="1" applyAlignment="1">
      <alignment vertical="center"/>
    </xf>
    <xf numFmtId="217" fontId="0" fillId="26" borderId="7" xfId="0" applyNumberFormat="1" applyFont="1" applyFill="1" applyBorder="1" applyAlignment="1">
      <alignment horizontal="center" vertical="center" wrapText="1"/>
    </xf>
    <xf numFmtId="0" fontId="0" fillId="26" borderId="7" xfId="0" applyFont="1" applyFill="1" applyBorder="1" applyAlignment="1">
      <alignment horizontal="center" vertical="center" wrapText="1"/>
    </xf>
    <xf numFmtId="0" fontId="0" fillId="26" borderId="7" xfId="0" applyFill="1" applyBorder="1" applyAlignment="1">
      <alignment horizontal="center" vertical="center" wrapText="1"/>
    </xf>
    <xf numFmtId="1" fontId="0" fillId="0" borderId="0" xfId="47" applyNumberFormat="1" applyFont="1" applyFill="1" applyAlignment="1">
      <alignment horizontal="center" vertical="center"/>
    </xf>
    <xf numFmtId="43" fontId="0" fillId="0" borderId="0" xfId="47" applyFont="1" applyFill="1" applyAlignment="1">
      <alignment vertical="center" wrapText="1"/>
    </xf>
    <xf numFmtId="43" fontId="52" fillId="0" borderId="0" xfId="47" applyFont="1" applyAlignment="1">
      <alignment horizontal="left"/>
    </xf>
    <xf numFmtId="43" fontId="0" fillId="0" borderId="0" xfId="47" applyFont="1" applyAlignment="1">
      <alignment/>
    </xf>
    <xf numFmtId="43" fontId="0" fillId="0" borderId="0" xfId="47" applyFont="1" applyFill="1" applyAlignment="1">
      <alignment/>
    </xf>
    <xf numFmtId="2" fontId="61" fillId="26" borderId="0" xfId="0" applyNumberFormat="1" applyFont="1" applyFill="1" applyAlignment="1">
      <alignment horizontal="center" vertical="center"/>
    </xf>
    <xf numFmtId="43" fontId="53" fillId="0" borderId="0" xfId="47" applyFont="1" applyFill="1" applyAlignment="1">
      <alignment wrapText="1"/>
    </xf>
    <xf numFmtId="2" fontId="14" fillId="26" borderId="0" xfId="0" applyNumberFormat="1" applyFont="1" applyFill="1" applyAlignment="1">
      <alignment horizontal="right" vertical="center"/>
    </xf>
    <xf numFmtId="1" fontId="53" fillId="0" borderId="0" xfId="47" applyNumberFormat="1" applyFont="1" applyAlignment="1">
      <alignment horizontal="center" vertical="center"/>
    </xf>
    <xf numFmtId="198" fontId="0" fillId="0" borderId="0" xfId="47" applyNumberFormat="1" applyFont="1" applyFill="1" applyAlignment="1">
      <alignment horizontal="center" vertical="center"/>
    </xf>
    <xf numFmtId="1" fontId="61" fillId="26" borderId="0" xfId="0" applyNumberFormat="1" applyFont="1" applyFill="1" applyAlignment="1">
      <alignment horizontal="center" vertical="center"/>
    </xf>
    <xf numFmtId="0" fontId="0" fillId="26" borderId="7" xfId="0" applyFill="1" applyBorder="1" applyAlignment="1">
      <alignment vertical="center" wrapText="1"/>
    </xf>
    <xf numFmtId="0" fontId="14" fillId="26" borderId="39" xfId="0" applyFont="1" applyFill="1" applyBorder="1" applyAlignment="1">
      <alignment horizontal="center" vertical="center" wrapText="1"/>
    </xf>
    <xf numFmtId="164" fontId="61" fillId="26" borderId="7" xfId="0" applyNumberFormat="1" applyFont="1" applyFill="1" applyBorder="1" applyAlignment="1">
      <alignment horizontal="center" vertical="center"/>
    </xf>
    <xf numFmtId="43" fontId="53" fillId="0" borderId="0" xfId="47" applyFont="1" applyAlignment="1">
      <alignment vertical="center" wrapText="1"/>
    </xf>
    <xf numFmtId="43" fontId="17" fillId="0" borderId="0" xfId="47" applyFont="1" applyAlignment="1">
      <alignment vertical="center" wrapText="1"/>
    </xf>
    <xf numFmtId="43" fontId="17" fillId="0" borderId="0" xfId="47" applyFont="1" applyAlignment="1">
      <alignment vertical="center"/>
    </xf>
    <xf numFmtId="0" fontId="14" fillId="2" borderId="7" xfId="0" applyFont="1" applyFill="1" applyBorder="1" applyAlignment="1">
      <alignment horizontal="center" wrapText="1"/>
    </xf>
    <xf numFmtId="0" fontId="14" fillId="2" borderId="39" xfId="0" applyFont="1" applyFill="1" applyBorder="1" applyAlignment="1">
      <alignment wrapText="1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14" fillId="2" borderId="7" xfId="0" applyFont="1" applyFill="1" applyBorder="1" applyAlignment="1">
      <alignment wrapText="1"/>
    </xf>
    <xf numFmtId="0" fontId="29" fillId="16" borderId="0" xfId="87" applyAlignment="1">
      <alignment horizontal="center"/>
      <protection/>
    </xf>
    <xf numFmtId="1" fontId="29" fillId="16" borderId="0" xfId="87" applyNumberFormat="1" applyAlignment="1">
      <alignment horizontal="left"/>
      <protection/>
    </xf>
    <xf numFmtId="0" fontId="29" fillId="16" borderId="0" xfId="87">
      <alignment/>
      <protection/>
    </xf>
    <xf numFmtId="43" fontId="29" fillId="16" borderId="0" xfId="47" applyFont="1" applyFill="1" applyAlignment="1">
      <alignment/>
    </xf>
    <xf numFmtId="164" fontId="29" fillId="16" borderId="0" xfId="87" applyNumberFormat="1">
      <alignment/>
      <protection/>
    </xf>
    <xf numFmtId="196" fontId="62" fillId="0" borderId="36" xfId="0" applyNumberFormat="1" applyFont="1" applyBorder="1" applyAlignment="1">
      <alignment/>
    </xf>
    <xf numFmtId="1" fontId="53" fillId="0" borderId="0" xfId="61" applyNumberFormat="1" applyAlignment="1">
      <alignment horizontal="center"/>
      <protection/>
    </xf>
    <xf numFmtId="41" fontId="53" fillId="0" borderId="0" xfId="61">
      <alignment wrapText="1"/>
      <protection/>
    </xf>
    <xf numFmtId="1" fontId="63" fillId="0" borderId="0" xfId="61" applyNumberFormat="1" applyFont="1" applyAlignment="1">
      <alignment horizontal="center"/>
      <protection/>
    </xf>
    <xf numFmtId="1" fontId="57" fillId="0" borderId="0" xfId="0" applyNumberFormat="1" applyFont="1" applyAlignment="1">
      <alignment horizontal="center" vertical="center"/>
    </xf>
    <xf numFmtId="41" fontId="53" fillId="0" borderId="0" xfId="61" applyAlignment="1">
      <alignment horizontal="center" wrapText="1"/>
      <protection/>
    </xf>
    <xf numFmtId="41" fontId="53" fillId="0" borderId="0" xfId="61" applyAlignment="1">
      <alignment wrapText="1"/>
      <protection/>
    </xf>
    <xf numFmtId="41" fontId="64" fillId="0" borderId="0" xfId="61" applyFont="1" applyAlignment="1">
      <alignment wrapText="1"/>
      <protection/>
    </xf>
    <xf numFmtId="0" fontId="14" fillId="0" borderId="0" xfId="79" applyFont="1" applyBorder="1" applyAlignment="1">
      <alignment vertical="center"/>
      <protection/>
    </xf>
    <xf numFmtId="0" fontId="59" fillId="0" borderId="0" xfId="79" applyFont="1" applyBorder="1" applyAlignment="1">
      <alignment horizontal="center" vertical="center" wrapText="1"/>
      <protection/>
    </xf>
    <xf numFmtId="0" fontId="66" fillId="0" borderId="0" xfId="79" applyFont="1" applyBorder="1" applyAlignment="1">
      <alignment horizontal="center" vertical="center" wrapText="1"/>
      <protection/>
    </xf>
    <xf numFmtId="0" fontId="14" fillId="26" borderId="0" xfId="79" applyFont="1" applyFill="1" applyBorder="1" applyAlignment="1">
      <alignment horizontal="left" vertical="center"/>
      <protection/>
    </xf>
    <xf numFmtId="0" fontId="66" fillId="0" borderId="0" xfId="79" applyFont="1" applyBorder="1" applyAlignment="1">
      <alignment horizontal="left" vertical="center" wrapText="1"/>
      <protection/>
    </xf>
    <xf numFmtId="0" fontId="59" fillId="0" borderId="0" xfId="79" applyFont="1" applyBorder="1" applyAlignment="1">
      <alignment horizontal="left" vertical="center" wrapText="1"/>
      <protection/>
    </xf>
    <xf numFmtId="0" fontId="26" fillId="16" borderId="0" xfId="79" applyFont="1" applyFill="1" applyBorder="1">
      <alignment/>
      <protection/>
    </xf>
    <xf numFmtId="0" fontId="26" fillId="16" borderId="0" xfId="79" applyFont="1" applyFill="1" applyBorder="1" applyAlignment="1">
      <alignment horizontal="left" vertical="center"/>
      <protection/>
    </xf>
    <xf numFmtId="0" fontId="26" fillId="16" borderId="0" xfId="79" applyFont="1" applyFill="1" applyBorder="1" applyAlignment="1">
      <alignment horizontal="center" vertical="center"/>
      <protection/>
    </xf>
    <xf numFmtId="0" fontId="26" fillId="16" borderId="0" xfId="79" applyFont="1" applyFill="1" applyBorder="1" applyAlignment="1">
      <alignment horizontal="left" vertical="center" wrapText="1"/>
      <protection/>
    </xf>
    <xf numFmtId="0" fontId="16" fillId="16" borderId="0" xfId="79" applyFont="1" applyFill="1" applyBorder="1" applyAlignment="1">
      <alignment vertical="center"/>
      <protection/>
    </xf>
    <xf numFmtId="0" fontId="14" fillId="35" borderId="0" xfId="79" applyFont="1" applyFill="1" applyBorder="1" applyAlignment="1">
      <alignment vertical="center" wrapText="1"/>
      <protection/>
    </xf>
    <xf numFmtId="0" fontId="14" fillId="35" borderId="0" xfId="79" applyFont="1" applyFill="1" applyBorder="1" applyAlignment="1">
      <alignment horizontal="left" vertical="center" wrapText="1"/>
      <protection/>
    </xf>
    <xf numFmtId="0" fontId="14" fillId="3" borderId="0" xfId="79" applyFont="1" applyFill="1" applyBorder="1" applyAlignment="1">
      <alignment horizontal="left" vertical="center" wrapText="1"/>
      <protection/>
    </xf>
    <xf numFmtId="0" fontId="14" fillId="0" borderId="0" xfId="79" applyFont="1" applyBorder="1" applyAlignment="1">
      <alignment vertical="center" wrapText="1"/>
      <protection/>
    </xf>
    <xf numFmtId="0" fontId="14" fillId="0" borderId="0" xfId="79" applyFont="1" applyBorder="1" applyAlignment="1">
      <alignment horizontal="left" vertical="center"/>
      <protection/>
    </xf>
    <xf numFmtId="0" fontId="14" fillId="35" borderId="0" xfId="79" applyFont="1" applyFill="1" applyBorder="1" applyAlignment="1">
      <alignment horizontal="left" vertical="center"/>
      <protection/>
    </xf>
    <xf numFmtId="0" fontId="59" fillId="35" borderId="0" xfId="79" applyFont="1" applyFill="1" applyBorder="1" applyAlignment="1">
      <alignment vertical="center" wrapText="1"/>
      <protection/>
    </xf>
    <xf numFmtId="0" fontId="66" fillId="35" borderId="0" xfId="79" applyFont="1" applyFill="1" applyBorder="1" applyAlignment="1">
      <alignment vertical="center" wrapText="1"/>
      <protection/>
    </xf>
    <xf numFmtId="224" fontId="17" fillId="29" borderId="36" xfId="0" applyNumberFormat="1" applyFont="1" applyFill="1" applyBorder="1" applyAlignment="1">
      <alignment horizontal="center"/>
    </xf>
    <xf numFmtId="0" fontId="26" fillId="16" borderId="33" xfId="79" applyFont="1" applyFill="1" applyBorder="1" applyAlignment="1">
      <alignment horizontal="center" vertical="center" wrapText="1"/>
      <protection/>
    </xf>
    <xf numFmtId="0" fontId="26" fillId="16" borderId="40" xfId="79" applyFont="1" applyFill="1" applyBorder="1" applyAlignment="1">
      <alignment horizontal="center" vertical="center" wrapText="1"/>
      <protection/>
    </xf>
    <xf numFmtId="0" fontId="26" fillId="16" borderId="32" xfId="79" applyFont="1" applyFill="1" applyBorder="1" applyAlignment="1">
      <alignment horizontal="center" vertical="center" wrapText="1"/>
      <protection/>
    </xf>
    <xf numFmtId="0" fontId="26" fillId="16" borderId="33" xfId="79" applyFont="1" applyFill="1" applyBorder="1" applyAlignment="1">
      <alignment horizontal="center" vertical="center"/>
      <protection/>
    </xf>
    <xf numFmtId="0" fontId="26" fillId="16" borderId="40" xfId="79" applyFont="1" applyFill="1" applyBorder="1" applyAlignment="1">
      <alignment horizontal="center" vertical="center"/>
      <protection/>
    </xf>
    <xf numFmtId="0" fontId="26" fillId="16" borderId="32" xfId="79" applyFont="1" applyFill="1" applyBorder="1" applyAlignment="1">
      <alignment horizontal="center" vertical="center"/>
      <protection/>
    </xf>
    <xf numFmtId="9" fontId="26" fillId="16" borderId="33" xfId="79" applyNumberFormat="1" applyFont="1" applyFill="1" applyBorder="1" applyAlignment="1">
      <alignment horizontal="center" vertical="center"/>
      <protection/>
    </xf>
    <xf numFmtId="9" fontId="26" fillId="16" borderId="40" xfId="79" applyNumberFormat="1" applyFont="1" applyFill="1" applyBorder="1" applyAlignment="1">
      <alignment horizontal="center" vertical="center"/>
      <protection/>
    </xf>
    <xf numFmtId="9" fontId="26" fillId="16" borderId="32" xfId="79" applyNumberFormat="1" applyFont="1" applyFill="1" applyBorder="1" applyAlignment="1">
      <alignment horizontal="center" vertical="center"/>
      <protection/>
    </xf>
    <xf numFmtId="43" fontId="14" fillId="26" borderId="7" xfId="47" applyFont="1" applyFill="1" applyBorder="1" applyAlignment="1">
      <alignment horizontal="center" vertical="center" wrapText="1"/>
    </xf>
    <xf numFmtId="43" fontId="14" fillId="2" borderId="7" xfId="47" applyFont="1" applyFill="1" applyBorder="1" applyAlignment="1">
      <alignment horizontal="center" vertical="center" wrapText="1"/>
    </xf>
    <xf numFmtId="0" fontId="66" fillId="0" borderId="0" xfId="79" applyFont="1" applyFill="1" applyBorder="1" applyAlignment="1">
      <alignment vertical="center" wrapText="1"/>
      <protection/>
    </xf>
    <xf numFmtId="0" fontId="14" fillId="0" borderId="0" xfId="79" applyFont="1" applyFill="1" applyBorder="1" applyAlignment="1">
      <alignment horizontal="left" vertical="center"/>
      <protection/>
    </xf>
    <xf numFmtId="43" fontId="14" fillId="29" borderId="0" xfId="47" applyFont="1" applyFill="1" applyBorder="1" applyAlignment="1">
      <alignment horizontal="center" vertical="center"/>
    </xf>
    <xf numFmtId="43" fontId="68" fillId="0" borderId="0" xfId="47" applyFont="1" applyBorder="1" applyAlignment="1">
      <alignment horizontal="center" vertical="center"/>
    </xf>
    <xf numFmtId="0" fontId="59" fillId="29" borderId="0" xfId="79" applyFont="1" applyFill="1" applyBorder="1" applyAlignment="1">
      <alignment vertical="center" wrapText="1"/>
      <protection/>
    </xf>
    <xf numFmtId="0" fontId="14" fillId="29" borderId="0" xfId="79" applyFont="1" applyFill="1" applyBorder="1" applyAlignment="1">
      <alignment horizontal="left" vertical="center"/>
      <protection/>
    </xf>
    <xf numFmtId="0" fontId="26" fillId="16" borderId="40" xfId="79" applyFont="1" applyFill="1" applyBorder="1" applyAlignment="1">
      <alignment horizontal="left" vertical="center"/>
      <protection/>
    </xf>
    <xf numFmtId="0" fontId="26" fillId="16" borderId="40" xfId="79" applyFont="1" applyFill="1" applyBorder="1" applyAlignment="1">
      <alignment horizontal="left" vertical="center" wrapText="1"/>
      <protection/>
    </xf>
    <xf numFmtId="43" fontId="67" fillId="29" borderId="0" xfId="47" applyFont="1" applyFill="1" applyBorder="1" applyAlignment="1">
      <alignment horizontal="center" vertical="center"/>
    </xf>
    <xf numFmtId="43" fontId="68" fillId="0" borderId="0" xfId="47" applyFont="1" applyFill="1" applyBorder="1" applyAlignment="1">
      <alignment horizontal="center" vertical="center"/>
    </xf>
    <xf numFmtId="0" fontId="14" fillId="0" borderId="0" xfId="79" applyFont="1" applyFill="1" applyBorder="1" applyAlignment="1">
      <alignment horizontal="left" vertical="center" wrapText="1"/>
      <protection/>
    </xf>
    <xf numFmtId="0" fontId="18" fillId="0" borderId="0" xfId="79" applyFont="1" applyAlignment="1">
      <alignment horizontal="center" vertical="center"/>
      <protection/>
    </xf>
    <xf numFmtId="0" fontId="18" fillId="0" borderId="0" xfId="79" applyFont="1" applyBorder="1" applyAlignment="1">
      <alignment horizontal="center" vertical="center"/>
      <protection/>
    </xf>
    <xf numFmtId="0" fontId="70" fillId="0" borderId="0" xfId="59" applyFont="1">
      <alignment/>
      <protection/>
    </xf>
    <xf numFmtId="0" fontId="18" fillId="0" borderId="41" xfId="79" applyFont="1" applyBorder="1" applyAlignment="1">
      <alignment horizontal="left" vertical="center" indent="15"/>
      <protection/>
    </xf>
    <xf numFmtId="0" fontId="18" fillId="0" borderId="13" xfId="79" applyFont="1" applyBorder="1" applyAlignment="1">
      <alignment horizontal="left" vertical="center" indent="15"/>
      <protection/>
    </xf>
    <xf numFmtId="0" fontId="18" fillId="0" borderId="42" xfId="79" applyFont="1" applyBorder="1" applyAlignment="1">
      <alignment horizontal="left" vertical="center" indent="15"/>
      <protection/>
    </xf>
    <xf numFmtId="0" fontId="57" fillId="0" borderId="0" xfId="79" applyFont="1" applyBorder="1" applyAlignment="1">
      <alignment horizontal="center" vertical="center"/>
      <protection/>
    </xf>
    <xf numFmtId="2" fontId="57" fillId="0" borderId="0" xfId="79" applyNumberFormat="1" applyFont="1" applyBorder="1" applyAlignment="1">
      <alignment horizontal="center" vertical="center"/>
      <protection/>
    </xf>
    <xf numFmtId="0" fontId="15" fillId="0" borderId="0" xfId="79" applyFont="1" applyFill="1" applyBorder="1" applyAlignment="1">
      <alignment horizontal="center" vertical="center" wrapText="1"/>
      <protection/>
    </xf>
    <xf numFmtId="0" fontId="30" fillId="16" borderId="0" xfId="79" applyFont="1" applyFill="1" applyBorder="1" applyAlignment="1">
      <alignment horizontal="left" vertical="center"/>
      <protection/>
    </xf>
    <xf numFmtId="0" fontId="30" fillId="16" borderId="0" xfId="79" applyFont="1" applyFill="1" applyBorder="1" applyAlignment="1">
      <alignment horizontal="center" vertical="center"/>
      <protection/>
    </xf>
    <xf numFmtId="43" fontId="14" fillId="0" borderId="0" xfId="79" applyNumberFormat="1" applyFont="1" applyBorder="1" applyAlignment="1">
      <alignment horizontal="center" vertical="center"/>
      <protection/>
    </xf>
    <xf numFmtId="2" fontId="26" fillId="23" borderId="18" xfId="81" applyNumberFormat="1">
      <alignment/>
      <protection/>
    </xf>
    <xf numFmtId="2" fontId="14" fillId="0" borderId="0" xfId="79" applyNumberFormat="1" applyFont="1" applyFill="1" applyBorder="1" applyAlignment="1">
      <alignment horizontal="center" vertical="center"/>
      <protection/>
    </xf>
    <xf numFmtId="0" fontId="21" fillId="0" borderId="0" xfId="99" applyFont="1" applyBorder="1" applyAlignment="1">
      <alignment horizontal="center" vertical="center" wrapText="1"/>
      <protection/>
    </xf>
    <xf numFmtId="0" fontId="17" fillId="0" borderId="0" xfId="79" applyFont="1" applyFill="1" applyBorder="1" applyAlignment="1">
      <alignment horizontal="center" vertical="center"/>
      <protection/>
    </xf>
    <xf numFmtId="0" fontId="17" fillId="0" borderId="0" xfId="79" applyFont="1" applyFill="1" applyBorder="1" applyAlignment="1">
      <alignment horizontal="left" vertical="center" wrapText="1"/>
      <protection/>
    </xf>
    <xf numFmtId="0" fontId="14" fillId="0" borderId="0" xfId="79" applyFont="1" applyFill="1" applyBorder="1" applyAlignment="1">
      <alignment horizontal="center" vertical="center" wrapText="1"/>
      <protection/>
    </xf>
    <xf numFmtId="0" fontId="26" fillId="0" borderId="0" xfId="95" applyFill="1" applyBorder="1" applyAlignment="1">
      <alignment vertical="center" wrapText="1"/>
      <protection/>
    </xf>
    <xf numFmtId="0" fontId="26" fillId="16" borderId="41" xfId="95" applyBorder="1" applyAlignment="1">
      <alignment horizontal="center" vertical="center" wrapText="1"/>
      <protection/>
    </xf>
    <xf numFmtId="43" fontId="0" fillId="0" borderId="0" xfId="47" applyFont="1" applyAlignment="1">
      <alignment/>
    </xf>
    <xf numFmtId="0" fontId="18" fillId="0" borderId="7" xfId="79" applyFont="1" applyFill="1" applyBorder="1" applyAlignment="1">
      <alignment horizontal="center" vertical="center"/>
      <protection/>
    </xf>
    <xf numFmtId="0" fontId="71" fillId="0" borderId="15" xfId="76" applyFont="1" applyFill="1" applyAlignment="1">
      <alignment horizontal="center" vertical="center"/>
      <protection/>
    </xf>
    <xf numFmtId="0" fontId="45" fillId="0" borderId="0" xfId="79" applyFont="1" applyFill="1" applyBorder="1" applyAlignment="1">
      <alignment horizontal="center" vertical="center"/>
      <protection/>
    </xf>
    <xf numFmtId="2" fontId="0" fillId="0" borderId="0" xfId="0" applyNumberFormat="1" applyAlignment="1">
      <alignment vertical="center"/>
    </xf>
    <xf numFmtId="43" fontId="14" fillId="26" borderId="7" xfId="47" applyFont="1" applyFill="1" applyBorder="1" applyAlignment="1">
      <alignment horizontal="center" wrapText="1"/>
    </xf>
    <xf numFmtId="43" fontId="0" fillId="26" borderId="7" xfId="47" applyFont="1" applyFill="1" applyBorder="1" applyAlignment="1">
      <alignment horizontal="center" vertical="center" wrapText="1"/>
    </xf>
    <xf numFmtId="0" fontId="74" fillId="36" borderId="7" xfId="76" applyFont="1" applyFill="1" applyBorder="1" applyAlignment="1">
      <alignment horizontal="left" vertical="center"/>
      <protection/>
    </xf>
    <xf numFmtId="0" fontId="74" fillId="36" borderId="7" xfId="76" applyFont="1" applyFill="1" applyBorder="1" applyAlignment="1">
      <alignment horizontal="center" vertical="center" wrapText="1"/>
      <protection/>
    </xf>
    <xf numFmtId="0" fontId="74" fillId="36" borderId="7" xfId="76" applyFont="1" applyFill="1" applyBorder="1" applyAlignment="1">
      <alignment horizontal="center" vertical="center"/>
      <protection/>
    </xf>
    <xf numFmtId="2" fontId="74" fillId="36" borderId="7" xfId="76" applyNumberFormat="1" applyFont="1" applyFill="1" applyBorder="1" applyAlignment="1">
      <alignment horizontal="center" vertical="center"/>
      <protection/>
    </xf>
    <xf numFmtId="0" fontId="75" fillId="37" borderId="7" xfId="79" applyFont="1" applyFill="1" applyBorder="1" applyAlignment="1">
      <alignment vertical="center" wrapText="1"/>
      <protection/>
    </xf>
    <xf numFmtId="0" fontId="45" fillId="37" borderId="7" xfId="79" applyFont="1" applyFill="1" applyBorder="1" applyAlignment="1">
      <alignment vertical="center"/>
      <protection/>
    </xf>
    <xf numFmtId="0" fontId="69" fillId="37" borderId="7" xfId="79" applyFont="1" applyFill="1" applyBorder="1" applyAlignment="1">
      <alignment horizontal="center" vertical="center"/>
      <protection/>
    </xf>
    <xf numFmtId="0" fontId="45" fillId="37" borderId="7" xfId="79" applyFont="1" applyFill="1" applyBorder="1" applyAlignment="1">
      <alignment horizontal="center" vertical="center"/>
      <protection/>
    </xf>
    <xf numFmtId="2" fontId="69" fillId="37" borderId="7" xfId="79" applyNumberFormat="1" applyFont="1" applyFill="1" applyBorder="1" applyAlignment="1">
      <alignment horizontal="center" vertical="center"/>
      <protection/>
    </xf>
    <xf numFmtId="0" fontId="18" fillId="37" borderId="7" xfId="79" applyFont="1" applyFill="1" applyBorder="1" applyAlignment="1">
      <alignment horizontal="center" vertical="center"/>
      <protection/>
    </xf>
    <xf numFmtId="0" fontId="16" fillId="0" borderId="7" xfId="79" applyFont="1" applyFill="1" applyBorder="1" applyAlignment="1">
      <alignment horizontal="left" vertical="center"/>
      <protection/>
    </xf>
    <xf numFmtId="0" fontId="72" fillId="0" borderId="7" xfId="99" applyFont="1" applyFill="1" applyBorder="1" applyAlignment="1">
      <alignment horizontal="center" vertical="center" wrapText="1"/>
      <protection/>
    </xf>
    <xf numFmtId="2" fontId="16" fillId="0" borderId="7" xfId="79" applyNumberFormat="1" applyFont="1" applyFill="1" applyBorder="1" applyAlignment="1">
      <alignment horizontal="center" vertical="center"/>
      <protection/>
    </xf>
    <xf numFmtId="0" fontId="16" fillId="0" borderId="7" xfId="79" applyFont="1" applyFill="1" applyBorder="1" applyAlignment="1">
      <alignment horizontal="center" vertical="center"/>
      <protection/>
    </xf>
    <xf numFmtId="0" fontId="15" fillId="0" borderId="40" xfId="79" applyFont="1" applyFill="1" applyBorder="1" applyAlignment="1">
      <alignment horizontal="center" vertical="center"/>
      <protection/>
    </xf>
    <xf numFmtId="0" fontId="15" fillId="0" borderId="40" xfId="79" applyFont="1" applyBorder="1" applyAlignment="1">
      <alignment horizontal="center" vertical="center"/>
      <protection/>
    </xf>
    <xf numFmtId="0" fontId="15" fillId="0" borderId="32" xfId="79" applyFont="1" applyBorder="1" applyAlignment="1">
      <alignment horizontal="center" vertical="center" wrapText="1"/>
      <protection/>
    </xf>
    <xf numFmtId="0" fontId="18" fillId="0" borderId="33" xfId="79" applyFont="1" applyBorder="1" applyAlignment="1">
      <alignment horizontal="center" vertical="center"/>
      <protection/>
    </xf>
    <xf numFmtId="0" fontId="18" fillId="0" borderId="40" xfId="79" applyFont="1" applyBorder="1" applyAlignment="1">
      <alignment horizontal="center" vertical="center"/>
      <protection/>
    </xf>
    <xf numFmtId="0" fontId="26" fillId="16" borderId="7" xfId="95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26" fillId="16" borderId="0" xfId="79" applyFont="1" applyFill="1" applyBorder="1" applyAlignment="1">
      <alignment horizontal="center" vertical="center"/>
      <protection/>
    </xf>
    <xf numFmtId="0" fontId="26" fillId="16" borderId="7" xfId="95" applyBorder="1" applyAlignment="1">
      <alignment horizontal="center" vertical="center" wrapText="1"/>
      <protection/>
    </xf>
  </cellXfs>
  <cellStyles count="88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ssumption" xfId="40"/>
    <cellStyle name="Assumption_Flex" xfId="41"/>
    <cellStyle name="Bad" xfId="42"/>
    <cellStyle name="Calculation" xfId="43"/>
    <cellStyle name="Case_Selector" xfId="44"/>
    <cellStyle name="Check" xfId="45"/>
    <cellStyle name="Check Cell" xfId="46"/>
    <cellStyle name="Comma" xfId="47"/>
    <cellStyle name="Comma [0]" xfId="48"/>
    <cellStyle name="Currency" xfId="49"/>
    <cellStyle name="Currency [0]" xfId="50"/>
    <cellStyle name="Empty_Cell" xfId="51"/>
    <cellStyle name="Error" xfId="52"/>
    <cellStyle name="Explanatory Text" xfId="53"/>
    <cellStyle name="Fill" xfId="54"/>
    <cellStyle name="Flag" xfId="55"/>
    <cellStyle name="Followed Hyperlink" xfId="56"/>
    <cellStyle name="Good" xfId="57"/>
    <cellStyle name="Grid" xfId="58"/>
    <cellStyle name="Header 1" xfId="59"/>
    <cellStyle name="Header 2" xfId="60"/>
    <cellStyle name="Header 2_V.V-10.1.S.S.Model_400 kV_12-04-10" xfId="61"/>
    <cellStyle name="Header 3" xfId="62"/>
    <cellStyle name="Heading 1" xfId="63"/>
    <cellStyle name="Heading 2" xfId="64"/>
    <cellStyle name="Heading 3" xfId="65"/>
    <cellStyle name="Heading 4" xfId="66"/>
    <cellStyle name="Hyperlink" xfId="67"/>
    <cellStyle name="Info" xfId="68"/>
    <cellStyle name="Input" xfId="69"/>
    <cellStyle name="Inputs_Divider" xfId="70"/>
    <cellStyle name="InSheet" xfId="71"/>
    <cellStyle name="Line_ClosingBal" xfId="72"/>
    <cellStyle name="Line_Key" xfId="73"/>
    <cellStyle name="Line_Operation" xfId="74"/>
    <cellStyle name="Line_Summary" xfId="75"/>
    <cellStyle name="Line_Total" xfId="76"/>
    <cellStyle name="Linked Cell" xfId="77"/>
    <cellStyle name="Neutral" xfId="78"/>
    <cellStyle name="Normal_AVP_BOQ-SR-Com-V-3-_10-04-2010" xfId="79"/>
    <cellStyle name="Note" xfId="80"/>
    <cellStyle name="OffSheet" xfId="81"/>
    <cellStyle name="Output" xfId="82"/>
    <cellStyle name="Percent" xfId="83"/>
    <cellStyle name="Query" xfId="84"/>
    <cellStyle name="Ratio" xfId="85"/>
    <cellStyle name="SheetHeader1" xfId="86"/>
    <cellStyle name="SheetHeader1_V.V-10.1.S.S.Model_400 kV_12-04-10" xfId="87"/>
    <cellStyle name="SheetHeader2" xfId="88"/>
    <cellStyle name="SheetHeader3" xfId="89"/>
    <cellStyle name="Style 1" xfId="90"/>
    <cellStyle name="Sub-Total" xfId="91"/>
    <cellStyle name="Table_Heading" xfId="92"/>
    <cellStyle name="Table_Heading 3" xfId="93"/>
    <cellStyle name="Table_Heading 4" xfId="94"/>
    <cellStyle name="Table_Heading2" xfId="95"/>
    <cellStyle name="Technical_Input" xfId="96"/>
    <cellStyle name="Title" xfId="97"/>
    <cellStyle name="Total" xfId="98"/>
    <cellStyle name="unit" xfId="99"/>
    <cellStyle name="Warning Text" xfId="100"/>
    <cellStyle name="WIP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37</xdr:row>
      <xdr:rowOff>104775</xdr:rowOff>
    </xdr:from>
    <xdr:to>
      <xdr:col>12</xdr:col>
      <xdr:colOff>0</xdr:colOff>
      <xdr:row>43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1438275" y="7915275"/>
          <a:ext cx="6953250" cy="952500"/>
        </a:xfrm>
        <a:prstGeom prst="roundRect">
          <a:avLst/>
        </a:prstGeom>
        <a:solidFill>
          <a:srgbClr val="CC99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9</xdr:row>
      <xdr:rowOff>76200</xdr:rowOff>
    </xdr:from>
    <xdr:to>
      <xdr:col>8</xdr:col>
      <xdr:colOff>523875</xdr:colOff>
      <xdr:row>19</xdr:row>
      <xdr:rowOff>95250</xdr:rowOff>
    </xdr:to>
    <xdr:pic>
      <xdr:nvPicPr>
        <xdr:cNvPr id="2" name="Picture 14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1638300"/>
          <a:ext cx="16478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38</xdr:row>
      <xdr:rowOff>19050</xdr:rowOff>
    </xdr:from>
    <xdr:to>
      <xdr:col>4</xdr:col>
      <xdr:colOff>19050</xdr:colOff>
      <xdr:row>42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7991475"/>
          <a:ext cx="1314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590550</xdr:colOff>
      <xdr:row>38</xdr:row>
      <xdr:rowOff>19050</xdr:rowOff>
    </xdr:from>
    <xdr:to>
      <xdr:col>7</xdr:col>
      <xdr:colOff>561975</xdr:colOff>
      <xdr:row>43</xdr:row>
      <xdr:rowOff>38100</xdr:rowOff>
    </xdr:to>
    <xdr:pic>
      <xdr:nvPicPr>
        <xdr:cNvPr id="4" name="Picture 3" descr="PRDC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7991475"/>
          <a:ext cx="1266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628650</xdr:colOff>
      <xdr:row>38</xdr:row>
      <xdr:rowOff>0</xdr:rowOff>
    </xdr:from>
    <xdr:to>
      <xdr:col>11</xdr:col>
      <xdr:colOff>647700</xdr:colOff>
      <xdr:row>43</xdr:row>
      <xdr:rowOff>38100</xdr:rowOff>
    </xdr:to>
    <xdr:pic>
      <xdr:nvPicPr>
        <xdr:cNvPr id="5" name="Picture 9" descr="Evonik_300dpi_Screen_sRGB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7972425"/>
          <a:ext cx="23526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\CERC\Phase-II\KPMG%20Models\Transmission%20Lines\Transmission%20Lines_v%2019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cellaneous\Financial%20Models\Financial%20Model_Praveen\PF_Modelling_KPMG%20v3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ERC\V.V-10.1.S.S.Model_400%20kV_12-04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"/>
      <sheetName val="L"/>
      <sheetName val="Computation_Sheet"/>
      <sheetName val="Search"/>
      <sheetName val="Actual Cost"/>
      <sheetName val="Escalated Cost"/>
      <sheetName val="Average Rates"/>
      <sheetName val="Indices &amp; PV"/>
      <sheetName val="Database"/>
      <sheetName val="Moose- Antifog-Very Hilly"/>
      <sheetName val="Moose-Antifog-Hilly"/>
      <sheetName val="Moose-Antifog-Plain"/>
      <sheetName val="Moose-Std-Very Hilly"/>
      <sheetName val="Moose-Std-Hilly"/>
      <sheetName val="Moose-Std-Plain"/>
      <sheetName val="Bersi-Antifog-Very Hilly"/>
      <sheetName val="Bersi-Antifog-Hilly"/>
      <sheetName val="Bersi-Antifog-Plain"/>
      <sheetName val="Besi-Std-Very Hilly"/>
      <sheetName val="Bersi-Std-Plain"/>
      <sheetName val="Bersi-Std-Hil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  "/>
      <sheetName val="L"/>
      <sheetName val="Inputs"/>
      <sheetName val="Timing"/>
      <sheetName val="Copy"/>
      <sheetName val="CapEx &amp; Ops"/>
      <sheetName val="Debt"/>
      <sheetName val="Tax &amp; Dep"/>
      <sheetName val="FS"/>
      <sheetName val="Equity &amp; Returns"/>
      <sheetName val="Summary"/>
    </sheetNames>
    <sheetDataSet>
      <sheetData sheetId="3">
        <row r="140">
          <cell r="E140" t="str">
            <v>Oil Co</v>
          </cell>
        </row>
        <row r="142">
          <cell r="E142" t="str">
            <v>On Shore Project X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"/>
      <sheetName val="Cover"/>
      <sheetName val="User Guide"/>
      <sheetName val="Computation_Sheet"/>
      <sheetName val="Indices"/>
      <sheetName val="Database"/>
      <sheetName val="Escalated Cost"/>
      <sheetName val="Average Rates"/>
      <sheetName val="Alternates &amp; Combinations"/>
      <sheetName val="Summary"/>
    </sheetNames>
    <sheetDataSet>
      <sheetData sheetId="0">
        <row r="7">
          <cell r="D7" t="str">
            <v>CERC</v>
          </cell>
        </row>
        <row r="8">
          <cell r="D8" t="str">
            <v>Capital Cost Benchmarking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3:M54"/>
  <sheetViews>
    <sheetView showGridLines="0" zoomScale="50" zoomScaleNormal="50" zoomScalePageLayoutView="0" workbookViewId="0" topLeftCell="A2">
      <selection activeCell="E18" sqref="E18:E20"/>
    </sheetView>
  </sheetViews>
  <sheetFormatPr defaultColWidth="0" defaultRowHeight="0" customHeight="1" zeroHeight="1"/>
  <cols>
    <col min="1" max="1" width="12.140625" style="0" customWidth="1"/>
    <col min="2" max="10" width="9.7109375" style="0" customWidth="1"/>
    <col min="11" max="11" width="15.57421875" style="0" customWidth="1"/>
    <col min="12" max="12" width="10.7109375" style="0" customWidth="1"/>
    <col min="13" max="13" width="9.7109375" style="0" customWidth="1"/>
    <col min="14" max="14" width="11.28125" style="0" customWidth="1"/>
    <col min="15" max="16384" width="0" style="0" hidden="1" customWidth="1"/>
  </cols>
  <sheetData>
    <row r="1" ht="12.75"/>
    <row r="2" ht="13.5" thickBot="1"/>
    <row r="3" spans="2:13" ht="16.5" customHeight="1" thickTop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2:13" ht="16.5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8"/>
    </row>
    <row r="6" spans="2:13" ht="12.75"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8"/>
    </row>
    <row r="7" spans="2:13" ht="12.75"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8"/>
    </row>
    <row r="8" spans="2:13" ht="12.75"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8"/>
    </row>
    <row r="9" spans="2:13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8"/>
    </row>
    <row r="10" spans="2:13" ht="12.75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</row>
    <row r="11" spans="2:13" ht="12.75"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8"/>
    </row>
    <row r="12" spans="2:13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</row>
    <row r="13" spans="2:13" ht="12.75"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8"/>
    </row>
    <row r="14" spans="2:13" ht="12.75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</row>
    <row r="15" spans="2:13" ht="12.7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8"/>
    </row>
    <row r="16" spans="2:13" ht="12.75"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</row>
    <row r="17" spans="2:13" ht="12.75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8"/>
    </row>
    <row r="18" spans="2:13" ht="12.75"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</row>
    <row r="19" spans="2:13" ht="12.75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8"/>
    </row>
    <row r="20" spans="2:13" ht="12.75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</row>
    <row r="21" spans="2:13" ht="12.7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8"/>
    </row>
    <row r="22" spans="2:13" ht="12.7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8"/>
    </row>
    <row r="23" spans="2:13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</row>
    <row r="24" spans="2:13" ht="12.7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</row>
    <row r="25" spans="2:13" ht="12.75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</row>
    <row r="26" spans="2:13" ht="12.75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</row>
    <row r="27" spans="2:13" ht="12.7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</row>
    <row r="28" spans="2:13" ht="12.75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</row>
    <row r="29" spans="2:13" ht="12.75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8"/>
    </row>
    <row r="30" spans="2:13" ht="12.75"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</row>
    <row r="31" spans="2:13" ht="12.75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</row>
    <row r="32" spans="2:13" ht="12.75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</row>
    <row r="33" spans="2:13" ht="81" customHeight="1">
      <c r="B33" s="6"/>
      <c r="C33" s="7"/>
      <c r="D33" s="296" t="s">
        <v>11</v>
      </c>
      <c r="E33" s="296"/>
      <c r="F33" s="296"/>
      <c r="G33" s="296"/>
      <c r="H33" s="296"/>
      <c r="I33" s="296"/>
      <c r="J33" s="296"/>
      <c r="K33" s="296"/>
      <c r="L33" s="7"/>
      <c r="M33" s="8"/>
    </row>
    <row r="34" spans="2:13" ht="45">
      <c r="B34" s="6"/>
      <c r="C34" s="9"/>
      <c r="D34" s="295"/>
      <c r="E34" s="295"/>
      <c r="F34" s="295"/>
      <c r="G34" s="295"/>
      <c r="H34" s="295"/>
      <c r="I34" s="295"/>
      <c r="J34" s="295"/>
      <c r="K34" s="295"/>
      <c r="L34" s="10"/>
      <c r="M34" s="8"/>
    </row>
    <row r="35" spans="2:13" ht="47.25" customHeight="1">
      <c r="B35" s="6"/>
      <c r="C35" s="7"/>
      <c r="D35" s="297" t="s">
        <v>12</v>
      </c>
      <c r="E35" s="297"/>
      <c r="F35" s="297"/>
      <c r="G35" s="297"/>
      <c r="H35" s="297"/>
      <c r="I35" s="297"/>
      <c r="J35" s="297"/>
      <c r="K35" s="297"/>
      <c r="L35" s="7"/>
      <c r="M35" s="8"/>
    </row>
    <row r="36" spans="2:13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</row>
    <row r="37" spans="2:13" ht="12.75" customHeight="1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</row>
    <row r="38" spans="2:13" ht="12.75" customHeight="1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</row>
    <row r="39" spans="2:13" ht="12.75" customHeight="1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</row>
    <row r="40" spans="2:13" ht="12.75" customHeight="1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</row>
    <row r="41" spans="2:13" ht="12.75" customHeight="1"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</row>
    <row r="42" spans="2:13" ht="12.75" customHeight="1">
      <c r="B42" s="6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</row>
    <row r="43" spans="2:13" ht="12.75" customHeight="1">
      <c r="B43" s="6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</row>
    <row r="44" spans="2:13" ht="12.75" customHeight="1"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</row>
    <row r="45" spans="2:13" ht="12.75" customHeight="1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</row>
    <row r="46" spans="2:13" ht="15.75">
      <c r="B46" s="6"/>
      <c r="C46" s="11"/>
      <c r="D46" s="7"/>
      <c r="E46" s="7"/>
      <c r="F46" s="7"/>
      <c r="G46" s="7"/>
      <c r="J46" s="7"/>
      <c r="K46" s="7"/>
      <c r="L46" s="7"/>
      <c r="M46" s="8"/>
    </row>
    <row r="47" spans="2:13" ht="14.25">
      <c r="B47" s="6"/>
      <c r="C47" s="12"/>
      <c r="D47" s="7"/>
      <c r="E47" s="7"/>
      <c r="F47" s="7"/>
      <c r="G47" s="7"/>
      <c r="J47" s="13"/>
      <c r="K47" s="13"/>
      <c r="L47" s="7"/>
      <c r="M47" s="8"/>
    </row>
    <row r="48" spans="2:13" ht="14.25">
      <c r="B48" s="6"/>
      <c r="C48" s="12"/>
      <c r="D48" s="7"/>
      <c r="E48" s="7"/>
      <c r="F48" s="7"/>
      <c r="G48" s="7"/>
      <c r="J48" s="13"/>
      <c r="K48" s="13"/>
      <c r="L48" s="7"/>
      <c r="M48" s="8"/>
    </row>
    <row r="49" spans="2:13" ht="14.25">
      <c r="B49" s="6"/>
      <c r="C49" s="12"/>
      <c r="D49" s="7"/>
      <c r="E49" s="7"/>
      <c r="F49" s="7"/>
      <c r="G49" s="7"/>
      <c r="J49" s="13"/>
      <c r="K49" s="13"/>
      <c r="L49" s="7"/>
      <c r="M49" s="8"/>
    </row>
    <row r="50" spans="2:13" ht="14.25">
      <c r="B50" s="6"/>
      <c r="C50" s="12"/>
      <c r="D50" s="7"/>
      <c r="E50" s="7"/>
      <c r="F50" s="7"/>
      <c r="G50" s="7"/>
      <c r="J50" s="13"/>
      <c r="K50" s="13"/>
      <c r="L50" s="7"/>
      <c r="M50" s="8"/>
    </row>
    <row r="51" spans="2:13" ht="12.75" customHeight="1"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</row>
    <row r="52" spans="2:13" ht="12.75" customHeight="1">
      <c r="B52" s="6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</row>
    <row r="53" spans="2:13" ht="12.75" customHeight="1"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</row>
    <row r="54" spans="2:13" ht="12.75" customHeight="1" thickBot="1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</row>
    <row r="55" ht="12.75" customHeight="1" thickTop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 password="C6B4" sheet="1" objects="1" scenarios="1"/>
  <mergeCells count="3">
    <mergeCell ref="D34:K34"/>
    <mergeCell ref="D33:K33"/>
    <mergeCell ref="D35:K35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"/>
  <sheetViews>
    <sheetView zoomScale="75" zoomScaleNormal="75" zoomScalePageLayoutView="0" workbookViewId="0" topLeftCell="A1">
      <selection activeCell="G12" sqref="G12"/>
    </sheetView>
  </sheetViews>
  <sheetFormatPr defaultColWidth="9.140625" defaultRowHeight="12.75"/>
  <cols>
    <col min="1" max="1" width="10.140625" style="0" customWidth="1"/>
    <col min="2" max="2" width="15.7109375" style="0" customWidth="1"/>
    <col min="3" max="3" width="13.8515625" style="0" customWidth="1"/>
    <col min="4" max="4" width="23.421875" style="0" customWidth="1"/>
    <col min="5" max="5" width="21.7109375" style="0" customWidth="1"/>
  </cols>
  <sheetData>
    <row r="1" s="26" customFormat="1" ht="18">
      <c r="A1" s="26" t="str">
        <f>Name_Company</f>
        <v>CERC</v>
      </c>
    </row>
    <row r="2" s="63" customFormat="1" ht="15.75">
      <c r="A2" s="63" t="str">
        <f>Name_Project</f>
        <v>Capital Cost Benchmarking</v>
      </c>
    </row>
    <row r="5" spans="4:6" ht="27.75" customHeight="1">
      <c r="D5" s="267" t="s">
        <v>243</v>
      </c>
      <c r="E5" s="267" t="s">
        <v>244</v>
      </c>
      <c r="F5" s="266"/>
    </row>
    <row r="6" spans="3:5" ht="12.75">
      <c r="C6" t="s">
        <v>245</v>
      </c>
      <c r="D6" s="268">
        <f>Alternates!F53/100</f>
        <v>30.71127001470141</v>
      </c>
      <c r="E6" s="268">
        <f>Alternates!H53/100</f>
        <v>16.114469220592294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="75" zoomScaleNormal="75" zoomScalePageLayoutView="0" workbookViewId="0" topLeftCell="A1">
      <selection activeCell="E18" sqref="E18:E20"/>
    </sheetView>
  </sheetViews>
  <sheetFormatPr defaultColWidth="0" defaultRowHeight="0" customHeight="1" zeroHeight="1"/>
  <cols>
    <col min="1" max="1" width="5.140625" style="0" customWidth="1"/>
    <col min="2" max="2" width="34.57421875" style="0" bestFit="1" customWidth="1"/>
    <col min="3" max="3" width="4.140625" style="0" customWidth="1"/>
    <col min="4" max="4" width="38.140625" style="0" bestFit="1" customWidth="1"/>
    <col min="5" max="5" width="5.28125" style="0" customWidth="1"/>
    <col min="6" max="6" width="17.28125" style="0" bestFit="1" customWidth="1"/>
    <col min="7" max="15" width="9.140625" style="0" customWidth="1"/>
    <col min="16" max="16384" width="0" style="0" hidden="1" customWidth="1"/>
  </cols>
  <sheetData>
    <row r="1" spans="1:15" ht="20.25">
      <c r="A1" s="17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9"/>
      <c r="L1" s="20"/>
      <c r="M1" s="20"/>
      <c r="N1" s="20"/>
      <c r="O1" s="20"/>
    </row>
    <row r="2" spans="1:15" ht="15.75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3"/>
      <c r="L2" s="20"/>
      <c r="M2" s="20"/>
      <c r="N2" s="20"/>
      <c r="O2" s="20"/>
    </row>
    <row r="3" ht="12.75" customHeight="1"/>
    <row r="4" ht="12.75" customHeight="1"/>
    <row r="5" spans="2:6" ht="16.5" thickBot="1">
      <c r="B5" s="24" t="s">
        <v>15</v>
      </c>
      <c r="C5" s="25"/>
      <c r="D5" s="25"/>
      <c r="E5" s="25"/>
      <c r="F5" s="25"/>
    </row>
    <row r="6" ht="12.75" customHeight="1"/>
    <row r="7" spans="2:6" ht="18">
      <c r="B7" t="s">
        <v>16</v>
      </c>
      <c r="D7" s="26" t="s">
        <v>13</v>
      </c>
      <c r="F7" s="27" t="s">
        <v>17</v>
      </c>
    </row>
    <row r="8" spans="2:6" ht="15.75">
      <c r="B8" t="s">
        <v>18</v>
      </c>
      <c r="D8" s="28" t="s">
        <v>19</v>
      </c>
      <c r="F8" s="27" t="s">
        <v>20</v>
      </c>
    </row>
    <row r="9" spans="2:6" ht="12.75" customHeight="1">
      <c r="B9" t="s">
        <v>21</v>
      </c>
      <c r="D9" s="29" t="s">
        <v>80</v>
      </c>
      <c r="F9" s="27" t="s">
        <v>22</v>
      </c>
    </row>
    <row r="10" ht="12.75" customHeight="1">
      <c r="F10" s="27"/>
    </row>
    <row r="11" spans="2:6" ht="15">
      <c r="B11" t="s">
        <v>23</v>
      </c>
      <c r="D11" s="1" t="s">
        <v>23</v>
      </c>
      <c r="F11" s="27" t="s">
        <v>24</v>
      </c>
    </row>
    <row r="12" spans="2:6" ht="12.75">
      <c r="B12" t="s">
        <v>25</v>
      </c>
      <c r="D12" s="2" t="s">
        <v>25</v>
      </c>
      <c r="F12" s="27" t="s">
        <v>26</v>
      </c>
    </row>
    <row r="13" spans="2:6" ht="12.75">
      <c r="B13" t="s">
        <v>27</v>
      </c>
      <c r="D13" s="54" t="s">
        <v>27</v>
      </c>
      <c r="F13" s="27" t="s">
        <v>28</v>
      </c>
    </row>
    <row r="14" ht="12.75" customHeight="1">
      <c r="F14" s="27"/>
    </row>
    <row r="15" spans="2:6" ht="19.5">
      <c r="B15" t="s">
        <v>29</v>
      </c>
      <c r="D15" s="30" t="s">
        <v>30</v>
      </c>
      <c r="F15" s="27" t="s">
        <v>31</v>
      </c>
    </row>
    <row r="16" ht="12.75" customHeight="1">
      <c r="F16" s="27"/>
    </row>
    <row r="17" spans="2:6" ht="12.75" customHeight="1">
      <c r="B17" t="s">
        <v>32</v>
      </c>
      <c r="D17" s="31" t="s">
        <v>32</v>
      </c>
      <c r="F17" s="27" t="s">
        <v>33</v>
      </c>
    </row>
    <row r="18" spans="2:6" ht="12.75" customHeight="1">
      <c r="B18" t="s">
        <v>34</v>
      </c>
      <c r="D18" s="32" t="s">
        <v>34</v>
      </c>
      <c r="F18" s="27"/>
    </row>
    <row r="19" spans="2:6" ht="12.75" customHeight="1">
      <c r="B19" t="s">
        <v>35</v>
      </c>
      <c r="D19" s="33" t="s">
        <v>35</v>
      </c>
      <c r="F19" s="27"/>
    </row>
    <row r="20" spans="2:6" ht="16.5" thickBot="1">
      <c r="B20" s="24" t="s">
        <v>36</v>
      </c>
      <c r="C20" s="25"/>
      <c r="D20" s="25"/>
      <c r="E20" s="25"/>
      <c r="F20" s="25"/>
    </row>
    <row r="21" spans="2:6" ht="12.75">
      <c r="B21" s="34"/>
      <c r="C21" s="34"/>
      <c r="D21" s="34"/>
      <c r="E21" s="34"/>
      <c r="F21" s="34"/>
    </row>
    <row r="22" spans="2:6" ht="12.75">
      <c r="B22" t="s">
        <v>37</v>
      </c>
      <c r="D22" s="35">
        <v>100</v>
      </c>
      <c r="F22" s="27" t="s">
        <v>38</v>
      </c>
    </row>
    <row r="23" ht="12.75" customHeight="1">
      <c r="F23" s="36"/>
    </row>
    <row r="24" spans="2:6" ht="12.75">
      <c r="B24" t="s">
        <v>39</v>
      </c>
      <c r="D24" s="37">
        <v>100</v>
      </c>
      <c r="E24" s="27"/>
      <c r="F24" s="27" t="s">
        <v>40</v>
      </c>
    </row>
    <row r="25" spans="4:6" ht="12.75">
      <c r="D25" s="27"/>
      <c r="E25" s="27"/>
      <c r="F25" s="27"/>
    </row>
    <row r="26" spans="2:6" ht="12.75">
      <c r="B26" t="s">
        <v>41</v>
      </c>
      <c r="D26" s="38">
        <v>100</v>
      </c>
      <c r="F26" s="27" t="s">
        <v>42</v>
      </c>
    </row>
    <row r="27" ht="12.75" customHeight="1">
      <c r="F27" s="36"/>
    </row>
    <row r="28" spans="2:6" ht="12.75">
      <c r="B28" t="s">
        <v>43</v>
      </c>
      <c r="D28" t="s">
        <v>44</v>
      </c>
      <c r="F28" s="27" t="s">
        <v>45</v>
      </c>
    </row>
    <row r="29" ht="12.75" customHeight="1">
      <c r="F29" s="36"/>
    </row>
    <row r="30" spans="2:6" ht="12.75">
      <c r="B30" t="s">
        <v>46</v>
      </c>
      <c r="D30" s="39">
        <v>1000</v>
      </c>
      <c r="F30" s="27" t="s">
        <v>47</v>
      </c>
    </row>
    <row r="31" ht="12.75">
      <c r="F31" s="27"/>
    </row>
    <row r="32" spans="2:6" ht="12.75" customHeight="1">
      <c r="B32" t="s">
        <v>48</v>
      </c>
      <c r="D32" s="40"/>
      <c r="F32" s="27" t="s">
        <v>49</v>
      </c>
    </row>
    <row r="33" ht="12.75" customHeight="1">
      <c r="F33" s="27"/>
    </row>
    <row r="34" spans="2:6" ht="12.75" customHeight="1">
      <c r="B34" t="s">
        <v>50</v>
      </c>
      <c r="D34">
        <v>0</v>
      </c>
      <c r="F34" s="27" t="s">
        <v>51</v>
      </c>
    </row>
    <row r="35" ht="12.75" customHeight="1">
      <c r="F35" s="27"/>
    </row>
    <row r="36" spans="2:6" ht="16.5" thickBot="1">
      <c r="B36" s="24" t="s">
        <v>52</v>
      </c>
      <c r="C36" s="25"/>
      <c r="D36" s="25"/>
      <c r="E36" s="25"/>
      <c r="F36" s="25"/>
    </row>
    <row r="37" spans="2:6" ht="15.75">
      <c r="B37" s="41"/>
      <c r="C37" s="34"/>
      <c r="D37" s="34"/>
      <c r="E37" s="34"/>
      <c r="F37" s="34"/>
    </row>
    <row r="38" spans="2:6" ht="12.75">
      <c r="B38" s="42" t="s">
        <v>53</v>
      </c>
      <c r="C38" s="34"/>
      <c r="D38" s="43" t="s">
        <v>53</v>
      </c>
      <c r="E38" s="34"/>
      <c r="F38" s="44" t="s">
        <v>53</v>
      </c>
    </row>
    <row r="39" spans="2:6" ht="12.75">
      <c r="B39" s="34"/>
      <c r="C39" s="34"/>
      <c r="D39" s="34"/>
      <c r="E39" s="34"/>
      <c r="F39" s="34"/>
    </row>
    <row r="40" spans="2:6" ht="12.75">
      <c r="B40" t="s">
        <v>54</v>
      </c>
      <c r="D40" s="45">
        <v>100</v>
      </c>
      <c r="F40" s="27" t="s">
        <v>55</v>
      </c>
    </row>
    <row r="41" ht="12.75" customHeight="1">
      <c r="F41" s="36"/>
    </row>
    <row r="42" spans="2:6" ht="12.75">
      <c r="B42" t="s">
        <v>56</v>
      </c>
      <c r="D42" s="46" t="s">
        <v>57</v>
      </c>
      <c r="F42" s="27" t="s">
        <v>58</v>
      </c>
    </row>
    <row r="43" ht="12.75">
      <c r="F43" s="27"/>
    </row>
    <row r="44" spans="2:6" ht="12.75">
      <c r="B44" t="s">
        <v>59</v>
      </c>
      <c r="D44" s="47">
        <v>100</v>
      </c>
      <c r="F44" s="27" t="s">
        <v>60</v>
      </c>
    </row>
    <row r="45" spans="4:6" ht="12.75" customHeight="1">
      <c r="D45" s="48"/>
      <c r="F45" s="27"/>
    </row>
    <row r="46" spans="2:6" ht="12.75" customHeight="1">
      <c r="B46" t="s">
        <v>61</v>
      </c>
      <c r="D46" s="49">
        <v>100</v>
      </c>
      <c r="F46" s="27" t="s">
        <v>62</v>
      </c>
    </row>
    <row r="47" ht="12.75" customHeight="1">
      <c r="F47" s="27"/>
    </row>
    <row r="48" spans="2:6" ht="13.5" thickBot="1">
      <c r="B48" t="s">
        <v>63</v>
      </c>
      <c r="D48" s="50">
        <v>100</v>
      </c>
      <c r="F48" s="27" t="s">
        <v>64</v>
      </c>
    </row>
    <row r="49" ht="13.5" thickTop="1">
      <c r="F49" s="27"/>
    </row>
    <row r="50" spans="2:6" ht="12.75" customHeight="1">
      <c r="B50" t="s">
        <v>65</v>
      </c>
      <c r="D50" s="51">
        <v>100</v>
      </c>
      <c r="F50" s="27" t="s">
        <v>66</v>
      </c>
    </row>
    <row r="51" ht="12.75" customHeight="1">
      <c r="F51" s="27"/>
    </row>
    <row r="52" spans="2:6" ht="16.5" thickBot="1">
      <c r="B52" s="24" t="s">
        <v>67</v>
      </c>
      <c r="C52" s="25"/>
      <c r="D52" s="25"/>
      <c r="E52" s="25"/>
      <c r="F52" s="25"/>
    </row>
    <row r="53" ht="12.75" customHeight="1">
      <c r="F53" s="36"/>
    </row>
    <row r="54" spans="2:6" ht="12.75">
      <c r="B54" t="s">
        <v>68</v>
      </c>
      <c r="D54" s="52" t="s">
        <v>69</v>
      </c>
      <c r="F54" s="27" t="s">
        <v>68</v>
      </c>
    </row>
    <row r="55" ht="12.75" customHeight="1">
      <c r="F55" s="36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</sheetData>
  <sheetProtection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2"/>
  </sheetPr>
  <dimension ref="A1:DV15"/>
  <sheetViews>
    <sheetView zoomScale="75" zoomScaleNormal="75" zoomScalePageLayoutView="0" workbookViewId="0" topLeftCell="A1">
      <selection activeCell="D6" sqref="D6"/>
    </sheetView>
  </sheetViews>
  <sheetFormatPr defaultColWidth="9.140625" defaultRowHeight="12.75"/>
  <cols>
    <col min="3" max="3" width="33.28125" style="0" bestFit="1" customWidth="1"/>
    <col min="4" max="4" width="39.8515625" style="0" customWidth="1"/>
    <col min="5" max="5" width="29.00390625" style="0" customWidth="1"/>
    <col min="6" max="6" width="23.421875" style="0" customWidth="1"/>
    <col min="14" max="14" width="13.28125" style="0" bestFit="1" customWidth="1"/>
    <col min="15" max="15" width="16.7109375" style="0" customWidth="1"/>
  </cols>
  <sheetData>
    <row r="1" s="26" customFormat="1" ht="18">
      <c r="A1" s="26" t="str">
        <f>Name_Company</f>
        <v>CERC</v>
      </c>
    </row>
    <row r="2" s="63" customFormat="1" ht="15.75">
      <c r="A2" s="63" t="str">
        <f>Name_Project</f>
        <v>Capital Cost Benchmarking</v>
      </c>
    </row>
    <row r="3" s="29" customFormat="1" ht="15"/>
    <row r="4" spans="17:113" ht="10.5" customHeight="1">
      <c r="Q4" s="114">
        <v>38718</v>
      </c>
      <c r="R4" s="114">
        <v>38749</v>
      </c>
      <c r="S4" s="114">
        <v>38777</v>
      </c>
      <c r="T4" s="114">
        <v>38808</v>
      </c>
      <c r="U4" s="114">
        <v>38838</v>
      </c>
      <c r="V4" s="114">
        <v>38869</v>
      </c>
      <c r="W4" s="114">
        <v>38899</v>
      </c>
      <c r="X4" s="114">
        <v>38930</v>
      </c>
      <c r="Y4" s="114">
        <v>38961</v>
      </c>
      <c r="Z4" s="114">
        <v>38991</v>
      </c>
      <c r="AA4" s="114">
        <v>39022</v>
      </c>
      <c r="AB4" s="114">
        <v>39052</v>
      </c>
      <c r="AC4" s="114">
        <v>39083</v>
      </c>
      <c r="AD4" s="114">
        <v>39114</v>
      </c>
      <c r="AE4" s="114">
        <v>39142</v>
      </c>
      <c r="AF4" s="114">
        <v>39173</v>
      </c>
      <c r="AG4" s="114">
        <v>39203</v>
      </c>
      <c r="AH4" s="114">
        <v>39234</v>
      </c>
      <c r="AI4" s="114">
        <v>39264</v>
      </c>
      <c r="AJ4" s="114">
        <v>39295</v>
      </c>
      <c r="AK4" s="114">
        <v>39326</v>
      </c>
      <c r="AL4" s="114">
        <v>39356</v>
      </c>
      <c r="AM4" s="114">
        <v>39387</v>
      </c>
      <c r="AN4" s="114">
        <v>39417</v>
      </c>
      <c r="AO4" s="114">
        <v>39448</v>
      </c>
      <c r="AP4" s="114">
        <v>39479</v>
      </c>
      <c r="AQ4" s="114">
        <v>39508</v>
      </c>
      <c r="AR4" s="114">
        <v>39539</v>
      </c>
      <c r="AS4" s="114">
        <v>39569</v>
      </c>
      <c r="AT4" s="114">
        <v>39600</v>
      </c>
      <c r="AU4" s="114">
        <v>39630</v>
      </c>
      <c r="AV4" s="114">
        <v>39661</v>
      </c>
      <c r="AW4" s="114">
        <v>39692</v>
      </c>
      <c r="AX4" s="114">
        <v>39722</v>
      </c>
      <c r="AY4" s="114">
        <v>39753</v>
      </c>
      <c r="AZ4" s="114">
        <v>39783</v>
      </c>
      <c r="BA4" s="114">
        <v>39814</v>
      </c>
      <c r="BB4" s="114">
        <v>39845</v>
      </c>
      <c r="BC4" s="114">
        <v>39873</v>
      </c>
      <c r="BD4" s="114">
        <v>39904</v>
      </c>
      <c r="BE4" s="114">
        <v>39934</v>
      </c>
      <c r="BF4" s="114">
        <v>39965</v>
      </c>
      <c r="BG4" s="114">
        <v>39995</v>
      </c>
      <c r="BH4" s="114">
        <v>40026</v>
      </c>
      <c r="BI4" s="114">
        <v>40057</v>
      </c>
      <c r="BJ4" s="114">
        <v>40087</v>
      </c>
      <c r="BK4" s="114">
        <v>40118</v>
      </c>
      <c r="BL4" s="114">
        <v>40148</v>
      </c>
      <c r="BM4" s="114">
        <v>40179</v>
      </c>
      <c r="BN4" s="114">
        <v>40210</v>
      </c>
      <c r="BO4" s="114">
        <v>40238</v>
      </c>
      <c r="BP4" s="114">
        <v>40269</v>
      </c>
      <c r="BQ4" s="114">
        <v>40299</v>
      </c>
      <c r="BR4" s="114">
        <v>40330</v>
      </c>
      <c r="BS4" s="114">
        <v>40360</v>
      </c>
      <c r="BT4" s="114">
        <v>40391</v>
      </c>
      <c r="BU4" s="114">
        <v>40422</v>
      </c>
      <c r="BV4" s="114">
        <v>40452</v>
      </c>
      <c r="BW4" s="114">
        <v>40483</v>
      </c>
      <c r="BX4" s="114">
        <v>40513</v>
      </c>
      <c r="BY4" s="114">
        <v>40544</v>
      </c>
      <c r="BZ4" s="114">
        <v>40575</v>
      </c>
      <c r="CA4" s="114">
        <v>40603</v>
      </c>
      <c r="CB4" s="114">
        <v>40634</v>
      </c>
      <c r="CC4" s="114">
        <v>40664</v>
      </c>
      <c r="CD4" s="114">
        <v>40695</v>
      </c>
      <c r="CE4" s="114">
        <v>40725</v>
      </c>
      <c r="CF4" s="114">
        <v>40756</v>
      </c>
      <c r="CG4" s="114">
        <v>40787</v>
      </c>
      <c r="CH4" s="114">
        <v>40817</v>
      </c>
      <c r="CI4" s="114">
        <v>40848</v>
      </c>
      <c r="CJ4" s="114">
        <v>40878</v>
      </c>
      <c r="CK4" s="114">
        <v>40909</v>
      </c>
      <c r="CL4" s="114">
        <v>40940</v>
      </c>
      <c r="CM4" s="114">
        <v>40969</v>
      </c>
      <c r="CN4" s="114">
        <v>41000</v>
      </c>
      <c r="CO4" s="114">
        <v>41030</v>
      </c>
      <c r="CP4" s="114">
        <v>41061</v>
      </c>
      <c r="CQ4" s="114">
        <v>41091</v>
      </c>
      <c r="CR4" s="114">
        <v>41122</v>
      </c>
      <c r="CS4" s="114">
        <v>41153</v>
      </c>
      <c r="CT4" s="114">
        <v>41183</v>
      </c>
      <c r="CU4" s="114">
        <v>41214</v>
      </c>
      <c r="CV4" s="114">
        <v>41244</v>
      </c>
      <c r="CW4" s="114">
        <v>41275</v>
      </c>
      <c r="CX4" s="114">
        <v>41306</v>
      </c>
      <c r="CY4" s="114">
        <v>41334</v>
      </c>
      <c r="CZ4" s="114">
        <v>41365</v>
      </c>
      <c r="DA4" s="114">
        <v>41395</v>
      </c>
      <c r="DB4" s="114">
        <v>41426</v>
      </c>
      <c r="DC4" s="114">
        <v>41456</v>
      </c>
      <c r="DD4" s="114">
        <v>41487</v>
      </c>
      <c r="DE4" s="114">
        <v>41518</v>
      </c>
      <c r="DF4" s="114">
        <v>41548</v>
      </c>
      <c r="DG4" s="114">
        <v>41579</v>
      </c>
      <c r="DH4" s="114">
        <v>41609</v>
      </c>
      <c r="DI4" s="114">
        <v>41641</v>
      </c>
    </row>
    <row r="5" ht="10.5" customHeight="1" thickBot="1"/>
    <row r="6" spans="2:126" s="55" customFormat="1" ht="16.5" thickBot="1">
      <c r="B6" s="63" t="s">
        <v>224</v>
      </c>
      <c r="C6" s="63"/>
      <c r="D6" s="225">
        <v>40148</v>
      </c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2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</row>
    <row r="7" spans="2:4" s="55" customFormat="1" ht="15.75">
      <c r="B7" s="83"/>
      <c r="C7" s="83"/>
      <c r="D7" s="84"/>
    </row>
    <row r="8" ht="13.5" thickBot="1"/>
    <row r="9" spans="2:4" ht="16.5" thickBot="1">
      <c r="B9" s="57" t="s">
        <v>130</v>
      </c>
      <c r="C9" s="58"/>
      <c r="D9" s="56" t="s">
        <v>243</v>
      </c>
    </row>
    <row r="12" spans="2:4" ht="18">
      <c r="B12" s="61" t="s">
        <v>4</v>
      </c>
      <c r="C12" s="62"/>
      <c r="D12" s="61">
        <f>SUMIF(Summary!D5:E5,Computation_Sheet!D9,Summary!D6:E6)</f>
        <v>30.71127001470141</v>
      </c>
    </row>
    <row r="13" spans="2:4" ht="18">
      <c r="B13" s="59"/>
      <c r="C13" s="60"/>
      <c r="D13" s="59"/>
    </row>
    <row r="14" spans="14:15" ht="51">
      <c r="N14" s="267" t="s">
        <v>243</v>
      </c>
      <c r="O14" s="267" t="s">
        <v>244</v>
      </c>
    </row>
    <row r="15" spans="14:15" ht="12.75">
      <c r="N15" s="79"/>
      <c r="O15" s="80"/>
    </row>
  </sheetData>
  <sheetProtection/>
  <dataValidations count="2">
    <dataValidation type="list" allowBlank="1" showInputMessage="1" showErrorMessage="1" sqref="D9">
      <formula1>$N$14:$O$14</formula1>
    </dataValidation>
    <dataValidation type="list" allowBlank="1" showInputMessage="1" showErrorMessage="1" sqref="D6">
      <formula1>$Q$4:$DI$4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"/>
  <sheetViews>
    <sheetView zoomScale="75" zoomScaleNormal="75" zoomScalePageLayoutView="0" workbookViewId="0" topLeftCell="A1">
      <selection activeCell="C34" sqref="C34"/>
    </sheetView>
  </sheetViews>
  <sheetFormatPr defaultColWidth="9.140625" defaultRowHeight="12.75"/>
  <cols>
    <col min="2" max="2" width="8.7109375" style="0" customWidth="1"/>
    <col min="3" max="3" width="77.140625" style="0" customWidth="1"/>
    <col min="4" max="4" width="12.57421875" style="0" customWidth="1"/>
    <col min="5" max="5" width="16.421875" style="0" customWidth="1"/>
    <col min="6" max="8" width="14.28125" style="0" customWidth="1"/>
    <col min="9" max="12" width="14.8515625" style="0" customWidth="1"/>
  </cols>
  <sheetData>
    <row r="1" s="26" customFormat="1" ht="18">
      <c r="A1" s="26" t="str">
        <f>Name_Company</f>
        <v>CERC</v>
      </c>
    </row>
    <row r="2" s="63" customFormat="1" ht="15.75">
      <c r="A2" s="63" t="str">
        <f>Name_Project</f>
        <v>Capital Cost Benchmarking</v>
      </c>
    </row>
    <row r="3" s="29" customFormat="1" ht="15"/>
    <row r="4" ht="13.5" customHeight="1"/>
    <row r="5" spans="1:5" s="71" customFormat="1" ht="15.75">
      <c r="A5" s="65"/>
      <c r="B5" s="69"/>
      <c r="C5" s="70"/>
      <c r="D5" s="70"/>
      <c r="E5" s="70"/>
    </row>
    <row r="6" spans="2:5" s="71" customFormat="1" ht="12.75">
      <c r="B6" s="70"/>
      <c r="C6" s="70"/>
      <c r="D6" s="70"/>
      <c r="E6" s="70"/>
    </row>
    <row r="7" spans="2:5" s="71" customFormat="1" ht="21" customHeight="1">
      <c r="B7" s="72">
        <v>1</v>
      </c>
      <c r="C7" s="78" t="s">
        <v>5</v>
      </c>
      <c r="D7" s="72"/>
      <c r="E7" s="72"/>
    </row>
    <row r="8" spans="2:5" s="71" customFormat="1" ht="28.5" customHeight="1">
      <c r="B8" s="73">
        <v>2</v>
      </c>
      <c r="C8" s="74" t="s">
        <v>131</v>
      </c>
      <c r="D8" s="75"/>
      <c r="E8" s="75"/>
    </row>
    <row r="9" spans="2:3" s="71" customFormat="1" ht="23.25" customHeight="1">
      <c r="B9" s="76">
        <v>3</v>
      </c>
      <c r="C9" s="71" t="s">
        <v>132</v>
      </c>
    </row>
    <row r="10" s="71" customFormat="1" ht="12.75">
      <c r="B10" s="76"/>
    </row>
    <row r="11" s="71" customFormat="1" ht="12.75"/>
    <row r="12" s="71" customFormat="1" ht="12.75"/>
    <row r="13" s="71" customFormat="1" ht="12.75"/>
    <row r="14" s="71" customFormat="1" ht="12.75"/>
    <row r="15" spans="5:22" s="70" customFormat="1" ht="12.75" customHeight="1">
      <c r="E15" s="77"/>
      <c r="F15" s="77"/>
      <c r="H15" s="77"/>
      <c r="J15" s="77"/>
      <c r="L15" s="77"/>
      <c r="N15" s="77"/>
      <c r="P15" s="77"/>
      <c r="R15" s="77"/>
      <c r="T15" s="77"/>
      <c r="V15" s="77"/>
    </row>
    <row r="16" s="71" customFormat="1" ht="12.75"/>
    <row r="17" s="71" customFormat="1" ht="12.75"/>
    <row r="18" s="71" customFormat="1" ht="12.75"/>
    <row r="19" s="71" customFormat="1" ht="12.75"/>
    <row r="20" s="71" customFormat="1" ht="12.75"/>
    <row r="21" s="71" customFormat="1" ht="12.75"/>
    <row r="22" s="71" customFormat="1" ht="12.75"/>
    <row r="23" s="71" customFormat="1" ht="12.75"/>
    <row r="24" s="71" customFormat="1" ht="12.75"/>
    <row r="25" s="71" customFormat="1" ht="12.75"/>
    <row r="26" s="71" customFormat="1" ht="12.75"/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5"/>
  <sheetViews>
    <sheetView zoomScale="75" zoomScaleNormal="75" zoomScalePageLayoutView="0" workbookViewId="0" topLeftCell="B1">
      <pane xSplit="3" ySplit="9" topLeftCell="E17" activePane="bottomRight" state="frozen"/>
      <selection pane="topLeft" activeCell="B1" sqref="B1"/>
      <selection pane="topRight" activeCell="F1" sqref="F1"/>
      <selection pane="bottomLeft" activeCell="B6" sqref="B6"/>
      <selection pane="bottomRight" activeCell="E19" sqref="E19"/>
    </sheetView>
  </sheetViews>
  <sheetFormatPr defaultColWidth="9.140625" defaultRowHeight="12.75"/>
  <cols>
    <col min="1" max="1" width="9.140625" style="88" customWidth="1"/>
    <col min="2" max="2" width="10.28125" style="88" customWidth="1"/>
    <col min="3" max="3" width="47.28125" style="91" customWidth="1"/>
    <col min="4" max="4" width="10.7109375" style="91" customWidth="1"/>
    <col min="5" max="5" width="18.140625" style="91" customWidth="1"/>
    <col min="6" max="6" width="20.28125" style="91" customWidth="1"/>
    <col min="7" max="7" width="16.00390625" style="88" customWidth="1"/>
    <col min="8" max="8" width="16.28125" style="88" customWidth="1"/>
    <col min="9" max="9" width="18.00390625" style="88" customWidth="1"/>
    <col min="10" max="16" width="9.140625" style="88" customWidth="1"/>
    <col min="17" max="16384" width="9.140625" style="89" customWidth="1"/>
  </cols>
  <sheetData>
    <row r="1" spans="1:2" s="26" customFormat="1" ht="18">
      <c r="A1" s="87"/>
      <c r="B1" s="26" t="str">
        <f>Name_Company</f>
        <v>CERC</v>
      </c>
    </row>
    <row r="2" spans="1:2" s="63" customFormat="1" ht="15.75">
      <c r="A2" s="90"/>
      <c r="B2" s="63" t="str">
        <f>Name_Project</f>
        <v>Capital Cost Benchmarking</v>
      </c>
    </row>
    <row r="5" spans="1:9" ht="50.25" customHeight="1">
      <c r="A5" s="91" t="s">
        <v>133</v>
      </c>
      <c r="B5" s="216"/>
      <c r="C5" s="243" t="s">
        <v>234</v>
      </c>
      <c r="D5" s="214"/>
      <c r="E5" s="226" t="s">
        <v>89</v>
      </c>
      <c r="F5" s="227" t="s">
        <v>89</v>
      </c>
      <c r="G5" s="227" t="s">
        <v>134</v>
      </c>
      <c r="H5" s="227" t="s">
        <v>135</v>
      </c>
      <c r="I5" s="228" t="s">
        <v>90</v>
      </c>
    </row>
    <row r="6" spans="1:9" ht="24.75" customHeight="1">
      <c r="A6" s="91" t="s">
        <v>137</v>
      </c>
      <c r="B6" s="216"/>
      <c r="C6" s="243" t="s">
        <v>3</v>
      </c>
      <c r="D6" s="214"/>
      <c r="E6" s="229" t="s">
        <v>91</v>
      </c>
      <c r="F6" s="230" t="s">
        <v>233</v>
      </c>
      <c r="G6" s="230" t="s">
        <v>117</v>
      </c>
      <c r="H6" s="230" t="s">
        <v>92</v>
      </c>
      <c r="I6" s="231" t="s">
        <v>93</v>
      </c>
    </row>
    <row r="7" spans="1:9" ht="39.75" customHeight="1">
      <c r="A7" s="91" t="s">
        <v>138</v>
      </c>
      <c r="B7" s="216"/>
      <c r="C7" s="244" t="s">
        <v>139</v>
      </c>
      <c r="D7" s="214"/>
      <c r="E7" s="226" t="s">
        <v>140</v>
      </c>
      <c r="F7" s="227" t="s">
        <v>141</v>
      </c>
      <c r="G7" s="227" t="s">
        <v>142</v>
      </c>
      <c r="H7" s="227" t="s">
        <v>143</v>
      </c>
      <c r="I7" s="228" t="s">
        <v>144</v>
      </c>
    </row>
    <row r="8" spans="1:16" s="99" customFormat="1" ht="22.5" customHeight="1">
      <c r="A8" s="92"/>
      <c r="B8" s="216"/>
      <c r="C8" s="243" t="s">
        <v>145</v>
      </c>
      <c r="D8" s="214"/>
      <c r="E8" s="229" t="s">
        <v>146</v>
      </c>
      <c r="F8" s="230" t="s">
        <v>146</v>
      </c>
      <c r="G8" s="230" t="s">
        <v>146</v>
      </c>
      <c r="H8" s="230" t="s">
        <v>146</v>
      </c>
      <c r="I8" s="231" t="s">
        <v>146</v>
      </c>
      <c r="J8" s="98"/>
      <c r="K8" s="98"/>
      <c r="L8" s="98"/>
      <c r="M8" s="98"/>
      <c r="N8" s="98"/>
      <c r="O8" s="98"/>
      <c r="P8" s="98"/>
    </row>
    <row r="9" spans="1:9" ht="21" customHeight="1">
      <c r="A9" s="91"/>
      <c r="B9" s="216"/>
      <c r="C9" s="243" t="s">
        <v>147</v>
      </c>
      <c r="D9" s="212"/>
      <c r="E9" s="232" t="s">
        <v>148</v>
      </c>
      <c r="F9" s="233" t="s">
        <v>148</v>
      </c>
      <c r="G9" s="233" t="s">
        <v>149</v>
      </c>
      <c r="H9" s="233" t="s">
        <v>150</v>
      </c>
      <c r="I9" s="234" t="s">
        <v>151</v>
      </c>
    </row>
    <row r="10" spans="1:9" ht="20.25" customHeight="1">
      <c r="A10" s="91"/>
      <c r="B10" s="101" t="s">
        <v>70</v>
      </c>
      <c r="C10" s="101" t="s">
        <v>152</v>
      </c>
      <c r="D10" s="101" t="s">
        <v>154</v>
      </c>
      <c r="E10" s="102"/>
      <c r="F10" s="102"/>
      <c r="G10" s="102"/>
      <c r="H10" s="102"/>
      <c r="I10" s="102"/>
    </row>
    <row r="11" spans="1:9" ht="27.75" customHeight="1">
      <c r="A11" s="88">
        <v>1</v>
      </c>
      <c r="B11" s="88">
        <v>1</v>
      </c>
      <c r="C11" s="222" t="s">
        <v>155</v>
      </c>
      <c r="D11" s="103" t="s">
        <v>194</v>
      </c>
      <c r="E11" s="105">
        <v>101.00847786815999</v>
      </c>
      <c r="F11" s="106">
        <v>86.24829430416</v>
      </c>
      <c r="G11" s="105">
        <v>142.24294</v>
      </c>
      <c r="H11" s="105">
        <v>87.03711097136001</v>
      </c>
      <c r="I11" s="105">
        <v>51.77</v>
      </c>
    </row>
    <row r="12" spans="1:9" ht="24.75" customHeight="1">
      <c r="A12" s="88">
        <v>2</v>
      </c>
      <c r="B12" s="88">
        <v>2</v>
      </c>
      <c r="C12" s="221" t="s">
        <v>94</v>
      </c>
      <c r="D12" s="103" t="s">
        <v>194</v>
      </c>
      <c r="E12" s="105">
        <v>172.85165230791998</v>
      </c>
      <c r="F12" s="105">
        <v>104.72746048888</v>
      </c>
      <c r="G12" s="105">
        <v>203.70207002200002</v>
      </c>
      <c r="H12" s="105">
        <v>129.84136456116002</v>
      </c>
      <c r="I12" s="105">
        <v>159.875570477</v>
      </c>
    </row>
    <row r="13" spans="1:9" ht="24.75" customHeight="1">
      <c r="A13" s="88">
        <v>3</v>
      </c>
      <c r="B13" s="88">
        <v>3</v>
      </c>
      <c r="C13" s="221" t="s">
        <v>95</v>
      </c>
      <c r="D13" s="103" t="s">
        <v>194</v>
      </c>
      <c r="E13" s="105">
        <v>70.33455454728</v>
      </c>
      <c r="F13" s="105">
        <v>43.81494143736</v>
      </c>
      <c r="G13" s="105">
        <v>72.74901811400001</v>
      </c>
      <c r="H13" s="105">
        <v>20.33534244936</v>
      </c>
      <c r="I13" s="105">
        <v>53.64553379</v>
      </c>
    </row>
    <row r="14" spans="1:9" ht="24.75" customHeight="1">
      <c r="A14" s="88">
        <v>4</v>
      </c>
      <c r="B14" s="88">
        <v>4</v>
      </c>
      <c r="C14" s="220" t="s">
        <v>96</v>
      </c>
      <c r="D14" s="103" t="s">
        <v>194</v>
      </c>
      <c r="E14" s="105">
        <v>366.38986304799994</v>
      </c>
      <c r="F14" s="105">
        <v>196.58642874400002</v>
      </c>
      <c r="G14" s="105">
        <v>328.668111496</v>
      </c>
      <c r="H14" s="105"/>
      <c r="I14" s="105">
        <v>678.66807</v>
      </c>
    </row>
    <row r="15" spans="1:9" ht="33" customHeight="1">
      <c r="A15" s="91">
        <v>5</v>
      </c>
      <c r="B15" s="88">
        <v>5</v>
      </c>
      <c r="C15" s="223" t="s">
        <v>97</v>
      </c>
      <c r="D15" s="103" t="s">
        <v>194</v>
      </c>
      <c r="E15" s="105"/>
      <c r="F15" s="105"/>
      <c r="G15" s="105"/>
      <c r="H15" s="105"/>
      <c r="I15" s="105"/>
    </row>
    <row r="16" spans="1:9" ht="24.75" customHeight="1">
      <c r="A16" s="93" t="s">
        <v>71</v>
      </c>
      <c r="B16" s="88" t="s">
        <v>71</v>
      </c>
      <c r="C16" s="224" t="s">
        <v>98</v>
      </c>
      <c r="D16" s="94"/>
      <c r="E16" s="105">
        <v>8.270038576000001</v>
      </c>
      <c r="F16" s="105">
        <v>8.956437704</v>
      </c>
      <c r="G16" s="105">
        <v>8.895101674</v>
      </c>
      <c r="H16" s="105">
        <v>31.89</v>
      </c>
      <c r="I16" s="105">
        <v>3.090055528</v>
      </c>
    </row>
    <row r="17" spans="1:9" ht="24.75" customHeight="1">
      <c r="A17" s="93" t="s">
        <v>72</v>
      </c>
      <c r="B17" s="88" t="s">
        <v>72</v>
      </c>
      <c r="C17" s="224" t="s">
        <v>99</v>
      </c>
      <c r="D17" s="94"/>
      <c r="E17" s="105">
        <v>6.773491719999999</v>
      </c>
      <c r="F17" s="105">
        <v>7.209767703999999</v>
      </c>
      <c r="G17" s="105">
        <v>7.246791674000001</v>
      </c>
      <c r="H17" s="105">
        <v>26.1</v>
      </c>
      <c r="I17" s="105">
        <v>2.483900938</v>
      </c>
    </row>
    <row r="18" spans="1:9" ht="40.5" customHeight="1">
      <c r="A18" s="91">
        <v>6</v>
      </c>
      <c r="B18" s="88">
        <v>6</v>
      </c>
      <c r="C18" s="217" t="s">
        <v>100</v>
      </c>
      <c r="D18" s="103" t="s">
        <v>194</v>
      </c>
      <c r="E18" s="105">
        <v>83.362061896</v>
      </c>
      <c r="F18" s="105">
        <v>77.49440418399999</v>
      </c>
      <c r="G18" s="105">
        <v>207.97611390600002</v>
      </c>
      <c r="H18" s="105">
        <v>154.0645247078</v>
      </c>
      <c r="I18" s="105">
        <v>141.15793065600002</v>
      </c>
    </row>
    <row r="19" spans="1:9" ht="36.75" customHeight="1">
      <c r="A19" s="91">
        <v>7</v>
      </c>
      <c r="B19" s="88">
        <v>7</v>
      </c>
      <c r="C19" s="96" t="s">
        <v>157</v>
      </c>
      <c r="D19" s="103" t="s">
        <v>194</v>
      </c>
      <c r="E19" s="105">
        <v>83.514811144</v>
      </c>
      <c r="F19" s="105">
        <v>109.10876375199999</v>
      </c>
      <c r="G19" s="105">
        <v>88.215176814</v>
      </c>
      <c r="H19" s="105">
        <v>156.53712772052</v>
      </c>
      <c r="I19" s="105">
        <v>90.74237683301</v>
      </c>
    </row>
    <row r="20" spans="1:9" ht="34.5" customHeight="1">
      <c r="A20" s="91">
        <v>8</v>
      </c>
      <c r="B20" s="88">
        <v>8</v>
      </c>
      <c r="C20" s="96" t="s">
        <v>102</v>
      </c>
      <c r="D20" s="103" t="s">
        <v>194</v>
      </c>
      <c r="E20" s="105">
        <v>172.19301</v>
      </c>
      <c r="F20" s="105">
        <v>172.19301</v>
      </c>
      <c r="G20" s="105">
        <v>161.135021634</v>
      </c>
      <c r="H20" s="105">
        <v>175.15151023562</v>
      </c>
      <c r="I20" s="105">
        <v>234.65818</v>
      </c>
    </row>
    <row r="21" spans="1:9" ht="32.25" customHeight="1">
      <c r="A21" s="91">
        <v>9</v>
      </c>
      <c r="B21" s="88">
        <v>9</v>
      </c>
      <c r="C21" s="218" t="s">
        <v>103</v>
      </c>
      <c r="D21" s="103" t="s">
        <v>194</v>
      </c>
      <c r="E21" s="105">
        <v>10.726025512000001</v>
      </c>
      <c r="F21" s="105">
        <v>10.726025512000001</v>
      </c>
      <c r="G21" s="105">
        <v>8.06</v>
      </c>
      <c r="H21" s="105">
        <v>18.873033377306665</v>
      </c>
      <c r="I21" s="105">
        <v>12.17</v>
      </c>
    </row>
    <row r="22" spans="1:9" ht="50.25" customHeight="1">
      <c r="A22" s="91"/>
      <c r="B22" s="206"/>
      <c r="C22" s="219" t="s">
        <v>156</v>
      </c>
      <c r="D22" s="103"/>
      <c r="E22" s="105"/>
      <c r="F22" s="105"/>
      <c r="G22" s="105"/>
      <c r="H22" s="105"/>
      <c r="I22" s="105"/>
    </row>
    <row r="23" spans="1:9" ht="37.5" customHeight="1">
      <c r="A23" s="91">
        <v>10</v>
      </c>
      <c r="B23" s="88">
        <v>10</v>
      </c>
      <c r="C23" s="220" t="s">
        <v>104</v>
      </c>
      <c r="D23" s="103" t="s">
        <v>194</v>
      </c>
      <c r="E23" s="105">
        <v>21.264167576000002</v>
      </c>
      <c r="F23" s="105">
        <v>21.264167576000002</v>
      </c>
      <c r="G23" s="105">
        <v>25.987992866000003</v>
      </c>
      <c r="H23" s="105">
        <v>36.37439492362001</v>
      </c>
      <c r="I23" s="105">
        <v>0</v>
      </c>
    </row>
    <row r="24" spans="1:9" ht="33" customHeight="1">
      <c r="A24" s="91">
        <v>11</v>
      </c>
      <c r="B24" s="88">
        <v>11</v>
      </c>
      <c r="C24" s="220" t="s">
        <v>105</v>
      </c>
      <c r="D24" s="103" t="s">
        <v>194</v>
      </c>
      <c r="E24" s="105">
        <v>2.768182656</v>
      </c>
      <c r="F24" s="105">
        <v>2.768182656</v>
      </c>
      <c r="G24" s="105">
        <v>0</v>
      </c>
      <c r="H24" s="105">
        <v>18.17</v>
      </c>
      <c r="I24" s="105">
        <v>0</v>
      </c>
    </row>
    <row r="25" spans="1:9" ht="46.5" customHeight="1">
      <c r="A25" s="91">
        <v>12</v>
      </c>
      <c r="B25" s="88">
        <v>12</v>
      </c>
      <c r="C25" s="217" t="s">
        <v>106</v>
      </c>
      <c r="D25" s="103" t="s">
        <v>194</v>
      </c>
      <c r="E25" s="105">
        <v>38.226642232</v>
      </c>
      <c r="F25" s="105">
        <v>37.383748096</v>
      </c>
      <c r="G25" s="105">
        <v>52.183351468000005</v>
      </c>
      <c r="H25" s="105">
        <v>43.080898728</v>
      </c>
      <c r="I25" s="105">
        <v>62.067574474000004</v>
      </c>
    </row>
    <row r="26" spans="1:9" ht="100.5" customHeight="1">
      <c r="A26" s="91">
        <v>13</v>
      </c>
      <c r="B26" s="88">
        <v>13</v>
      </c>
      <c r="C26" s="217" t="s">
        <v>107</v>
      </c>
      <c r="D26" s="103" t="s">
        <v>194</v>
      </c>
      <c r="E26" s="105">
        <v>70.142979096</v>
      </c>
      <c r="F26" s="105">
        <v>74.77075296</v>
      </c>
      <c r="G26" s="105">
        <v>195.869760522</v>
      </c>
      <c r="H26" s="105">
        <v>191.71954429768002</v>
      </c>
      <c r="I26" s="105">
        <v>105.647003244</v>
      </c>
    </row>
    <row r="27" spans="1:9" ht="31.5" customHeight="1">
      <c r="A27" s="91">
        <v>14</v>
      </c>
      <c r="B27" s="88">
        <v>14</v>
      </c>
      <c r="C27" s="217" t="s">
        <v>108</v>
      </c>
      <c r="D27" s="103" t="s">
        <v>194</v>
      </c>
      <c r="E27" s="105">
        <v>12.640942968000001</v>
      </c>
      <c r="F27" s="105">
        <v>12.640942968000001</v>
      </c>
      <c r="G27" s="105">
        <v>52.942486428</v>
      </c>
      <c r="H27" s="105">
        <v>57.19366128</v>
      </c>
      <c r="I27" s="105">
        <v>45.218738468000005</v>
      </c>
    </row>
    <row r="28" spans="1:9" ht="24.75" customHeight="1">
      <c r="A28" s="91">
        <v>15</v>
      </c>
      <c r="B28" s="88">
        <v>15</v>
      </c>
      <c r="C28" s="217" t="s">
        <v>109</v>
      </c>
      <c r="D28" s="103" t="s">
        <v>194</v>
      </c>
      <c r="E28" s="105">
        <v>1.418382816</v>
      </c>
      <c r="F28" s="105">
        <v>1.418382816</v>
      </c>
      <c r="G28" s="105">
        <v>1.402945396</v>
      </c>
      <c r="H28" s="105">
        <v>0</v>
      </c>
      <c r="I28" s="105">
        <v>0</v>
      </c>
    </row>
    <row r="29" spans="1:9" ht="24.75" customHeight="1">
      <c r="A29" s="91">
        <v>16</v>
      </c>
      <c r="B29" s="88">
        <v>16</v>
      </c>
      <c r="C29" s="220" t="s">
        <v>110</v>
      </c>
      <c r="D29" s="103" t="s">
        <v>194</v>
      </c>
      <c r="E29" s="105">
        <v>10.277392056</v>
      </c>
      <c r="F29" s="105">
        <v>10.277392056</v>
      </c>
      <c r="G29" s="105">
        <v>0</v>
      </c>
      <c r="H29" s="105">
        <v>14.250761500000001</v>
      </c>
      <c r="I29" s="105">
        <v>0</v>
      </c>
    </row>
    <row r="30" spans="1:9" ht="24.75" customHeight="1">
      <c r="A30" s="91">
        <v>17</v>
      </c>
      <c r="B30" s="88">
        <v>17</v>
      </c>
      <c r="C30" s="95" t="s">
        <v>111</v>
      </c>
      <c r="D30" s="103" t="s">
        <v>194</v>
      </c>
      <c r="E30" s="105">
        <v>11.960319832</v>
      </c>
      <c r="F30" s="105">
        <v>11.960319832</v>
      </c>
      <c r="G30" s="105">
        <v>17.584682216000004</v>
      </c>
      <c r="H30" s="105">
        <v>14.482677276</v>
      </c>
      <c r="I30" s="105">
        <v>6.12</v>
      </c>
    </row>
    <row r="31" spans="1:9" ht="24.75" customHeight="1">
      <c r="A31" s="91"/>
      <c r="B31" s="88">
        <v>18</v>
      </c>
      <c r="C31" s="95" t="s">
        <v>158</v>
      </c>
      <c r="D31" s="103" t="s">
        <v>194</v>
      </c>
      <c r="E31" s="105">
        <v>0</v>
      </c>
      <c r="F31" s="105">
        <v>0</v>
      </c>
      <c r="G31" s="105">
        <v>5.76</v>
      </c>
      <c r="H31" s="105">
        <v>0</v>
      </c>
      <c r="I31" s="105">
        <v>4.49</v>
      </c>
    </row>
    <row r="32" spans="1:9" ht="24.75" customHeight="1">
      <c r="A32" s="91">
        <v>18</v>
      </c>
      <c r="B32" s="88">
        <v>19</v>
      </c>
      <c r="C32" s="221" t="s">
        <v>9</v>
      </c>
      <c r="D32" s="103" t="s">
        <v>194</v>
      </c>
      <c r="E32" s="105">
        <v>117.36131105208001</v>
      </c>
      <c r="F32" s="105">
        <v>139.93333810000001</v>
      </c>
      <c r="G32" s="105">
        <v>172.74737831500002</v>
      </c>
      <c r="H32" s="105">
        <v>143.66467990748</v>
      </c>
      <c r="I32" s="105">
        <v>178.96658087999998</v>
      </c>
    </row>
    <row r="33" spans="1:9" ht="22.5" customHeight="1">
      <c r="A33" s="91">
        <v>19</v>
      </c>
      <c r="B33" s="88">
        <v>20</v>
      </c>
      <c r="C33" s="217" t="s">
        <v>112</v>
      </c>
      <c r="D33" s="103" t="s">
        <v>194</v>
      </c>
      <c r="E33" s="105">
        <v>156.95917</v>
      </c>
      <c r="F33" s="105">
        <v>146.88494</v>
      </c>
      <c r="G33" s="105">
        <v>459.11246</v>
      </c>
      <c r="H33" s="105">
        <v>255.45</v>
      </c>
      <c r="I33" s="105">
        <v>240.55174</v>
      </c>
    </row>
    <row r="34" spans="1:9" ht="12.75">
      <c r="A34" s="91">
        <v>20</v>
      </c>
      <c r="B34" s="98">
        <v>21</v>
      </c>
      <c r="C34" s="222" t="s">
        <v>159</v>
      </c>
      <c r="D34" s="103" t="s">
        <v>194</v>
      </c>
      <c r="E34" s="64"/>
      <c r="F34" s="64"/>
      <c r="G34" s="64"/>
      <c r="H34" s="64"/>
      <c r="I34" s="64"/>
    </row>
    <row r="35" spans="1:9" ht="12.75">
      <c r="A35" s="93" t="s">
        <v>71</v>
      </c>
      <c r="B35" s="88" t="s">
        <v>71</v>
      </c>
      <c r="C35" s="209" t="s">
        <v>113</v>
      </c>
      <c r="D35" s="103" t="s">
        <v>194</v>
      </c>
      <c r="E35" s="105">
        <v>5.3</v>
      </c>
      <c r="F35" s="105">
        <v>5.3</v>
      </c>
      <c r="G35" s="105">
        <v>5.26732</v>
      </c>
      <c r="H35" s="105">
        <v>9.17788</v>
      </c>
      <c r="I35" s="105">
        <v>0.7003</v>
      </c>
    </row>
    <row r="36" spans="1:9" ht="12.75">
      <c r="A36" s="93" t="s">
        <v>72</v>
      </c>
      <c r="B36" s="88" t="s">
        <v>72</v>
      </c>
      <c r="C36" s="209" t="s">
        <v>114</v>
      </c>
      <c r="D36" s="103" t="s">
        <v>194</v>
      </c>
      <c r="E36" s="105">
        <v>0.4</v>
      </c>
      <c r="F36" s="105">
        <v>0.4</v>
      </c>
      <c r="G36" s="105">
        <v>0.39505</v>
      </c>
      <c r="H36" s="105">
        <v>20.13933</v>
      </c>
      <c r="I36" s="105">
        <v>0.47619</v>
      </c>
    </row>
    <row r="37" spans="1:9" ht="12.75">
      <c r="A37" s="93" t="s">
        <v>73</v>
      </c>
      <c r="B37" s="88" t="s">
        <v>73</v>
      </c>
      <c r="C37" s="209" t="s">
        <v>95</v>
      </c>
      <c r="D37" s="103" t="s">
        <v>194</v>
      </c>
      <c r="E37" s="105">
        <v>0.2</v>
      </c>
      <c r="F37" s="105">
        <v>0.2</v>
      </c>
      <c r="G37" s="105">
        <v>0.2</v>
      </c>
      <c r="H37" s="105">
        <v>3.15417</v>
      </c>
      <c r="I37" s="105">
        <v>0.8532</v>
      </c>
    </row>
    <row r="38" spans="1:9" ht="12.75">
      <c r="A38" s="93" t="s">
        <v>74</v>
      </c>
      <c r="B38" s="88" t="s">
        <v>160</v>
      </c>
      <c r="C38" s="96" t="s">
        <v>96</v>
      </c>
      <c r="D38" s="103" t="s">
        <v>194</v>
      </c>
      <c r="E38" s="105">
        <v>7.29</v>
      </c>
      <c r="F38" s="105">
        <v>7.29</v>
      </c>
      <c r="G38" s="105">
        <v>7.24256</v>
      </c>
      <c r="H38" s="105">
        <v>0</v>
      </c>
      <c r="I38" s="105">
        <v>10.2049</v>
      </c>
    </row>
    <row r="39" spans="1:9" ht="25.5">
      <c r="A39" s="93" t="s">
        <v>75</v>
      </c>
      <c r="B39" s="88" t="s">
        <v>74</v>
      </c>
      <c r="C39" s="96" t="s">
        <v>97</v>
      </c>
      <c r="D39" s="103" t="s">
        <v>194</v>
      </c>
      <c r="E39" s="105"/>
      <c r="F39" s="105"/>
      <c r="G39" s="105"/>
      <c r="H39" s="105"/>
      <c r="I39" s="105"/>
    </row>
    <row r="40" spans="1:9" ht="12.75">
      <c r="A40" s="93" t="s">
        <v>6</v>
      </c>
      <c r="B40" s="88" t="s">
        <v>75</v>
      </c>
      <c r="C40" s="210" t="s">
        <v>98</v>
      </c>
      <c r="D40" s="103" t="s">
        <v>194</v>
      </c>
      <c r="E40" s="105">
        <v>0.265</v>
      </c>
      <c r="F40" s="105">
        <v>0.265</v>
      </c>
      <c r="G40" s="105">
        <v>0.26337</v>
      </c>
      <c r="H40" s="105">
        <v>4.9465</v>
      </c>
      <c r="I40" s="105">
        <v>0.04914</v>
      </c>
    </row>
    <row r="41" spans="1:9" ht="12.75">
      <c r="A41" s="93" t="s">
        <v>8</v>
      </c>
      <c r="B41" s="88" t="s">
        <v>76</v>
      </c>
      <c r="C41" s="210" t="s">
        <v>99</v>
      </c>
      <c r="D41" s="103" t="s">
        <v>194</v>
      </c>
      <c r="E41" s="105">
        <v>0.265</v>
      </c>
      <c r="F41" s="105">
        <v>0.265</v>
      </c>
      <c r="G41" s="105">
        <v>0.26337</v>
      </c>
      <c r="H41" s="105">
        <v>4.94526</v>
      </c>
      <c r="I41" s="105">
        <v>0.0395</v>
      </c>
    </row>
    <row r="42" spans="1:9" ht="25.5">
      <c r="A42" s="93" t="s">
        <v>76</v>
      </c>
      <c r="B42" s="88" t="s">
        <v>77</v>
      </c>
      <c r="C42" s="96" t="s">
        <v>100</v>
      </c>
      <c r="D42" s="103" t="s">
        <v>194</v>
      </c>
      <c r="E42" s="105">
        <v>6.36</v>
      </c>
      <c r="F42" s="105">
        <v>6.36</v>
      </c>
      <c r="G42" s="105">
        <v>2.37</v>
      </c>
      <c r="H42" s="105">
        <v>0</v>
      </c>
      <c r="I42" s="105">
        <v>4.41162</v>
      </c>
    </row>
    <row r="43" spans="1:9" ht="12.75">
      <c r="A43" s="93" t="s">
        <v>77</v>
      </c>
      <c r="B43" s="88" t="s">
        <v>10</v>
      </c>
      <c r="C43" s="96" t="s">
        <v>101</v>
      </c>
      <c r="D43" s="103" t="s">
        <v>194</v>
      </c>
      <c r="E43" s="105">
        <v>1.99</v>
      </c>
      <c r="F43" s="105">
        <v>1.99</v>
      </c>
      <c r="G43" s="105">
        <v>5.27</v>
      </c>
      <c r="H43" s="105">
        <v>9.71775</v>
      </c>
      <c r="I43" s="105">
        <v>0.19048</v>
      </c>
    </row>
    <row r="44" spans="1:9" ht="25.5">
      <c r="A44" s="93" t="s">
        <v>10</v>
      </c>
      <c r="B44" s="88" t="s">
        <v>78</v>
      </c>
      <c r="C44" s="96" t="s">
        <v>102</v>
      </c>
      <c r="D44" s="103" t="s">
        <v>194</v>
      </c>
      <c r="E44" s="105">
        <v>2.65</v>
      </c>
      <c r="F44" s="105">
        <v>2.65</v>
      </c>
      <c r="G44" s="105">
        <v>2.63366</v>
      </c>
      <c r="H44" s="105">
        <v>8.09813</v>
      </c>
      <c r="I44" s="105">
        <v>6.66667</v>
      </c>
    </row>
    <row r="45" spans="1:9" ht="12.75">
      <c r="A45" s="93" t="s">
        <v>78</v>
      </c>
      <c r="B45" s="88" t="s">
        <v>79</v>
      </c>
      <c r="C45" s="96" t="s">
        <v>103</v>
      </c>
      <c r="D45" s="103" t="s">
        <v>194</v>
      </c>
      <c r="E45" s="105">
        <f>112672/100000</f>
        <v>1.12672</v>
      </c>
      <c r="F45" s="105">
        <f>112672/100000</f>
        <v>1.12672</v>
      </c>
      <c r="G45" s="105">
        <v>1.12</v>
      </c>
      <c r="H45" s="105">
        <v>2.9273433333333334</v>
      </c>
      <c r="I45" s="105">
        <v>0.21</v>
      </c>
    </row>
    <row r="46" spans="1:9" ht="12.75">
      <c r="A46" s="93" t="s">
        <v>79</v>
      </c>
      <c r="B46" s="88" t="s">
        <v>82</v>
      </c>
      <c r="C46" s="96" t="s">
        <v>104</v>
      </c>
      <c r="D46" s="103" t="s">
        <v>194</v>
      </c>
      <c r="E46" s="105">
        <v>1.06</v>
      </c>
      <c r="F46" s="105">
        <v>1.06</v>
      </c>
      <c r="G46" s="105">
        <v>1.05348</v>
      </c>
      <c r="H46" s="105">
        <v>5.64193</v>
      </c>
      <c r="I46" s="105">
        <v>0</v>
      </c>
    </row>
    <row r="47" spans="1:9" ht="12.75">
      <c r="A47" s="93" t="s">
        <v>82</v>
      </c>
      <c r="B47" s="88" t="s">
        <v>83</v>
      </c>
      <c r="C47" s="96" t="s">
        <v>115</v>
      </c>
      <c r="D47" s="103" t="s">
        <v>194</v>
      </c>
      <c r="E47" s="105">
        <v>0.27</v>
      </c>
      <c r="F47" s="105">
        <v>0.27</v>
      </c>
      <c r="G47" s="105">
        <v>1.84346</v>
      </c>
      <c r="H47" s="105">
        <v>5.4</v>
      </c>
      <c r="I47" s="105">
        <v>0</v>
      </c>
    </row>
    <row r="48" spans="1:9" ht="25.5">
      <c r="A48" s="93" t="s">
        <v>83</v>
      </c>
      <c r="B48" s="88" t="s">
        <v>84</v>
      </c>
      <c r="C48" s="96" t="s">
        <v>106</v>
      </c>
      <c r="D48" s="103" t="s">
        <v>194</v>
      </c>
      <c r="E48" s="105">
        <v>5.97</v>
      </c>
      <c r="F48" s="105">
        <v>5.97</v>
      </c>
      <c r="G48" s="105">
        <v>5.92573</v>
      </c>
      <c r="H48" s="105">
        <v>0</v>
      </c>
      <c r="I48" s="105">
        <v>4.90176</v>
      </c>
    </row>
    <row r="49" spans="1:9" ht="51">
      <c r="A49" s="93" t="s">
        <v>84</v>
      </c>
      <c r="B49" s="88" t="s">
        <v>85</v>
      </c>
      <c r="C49" s="96" t="s">
        <v>107</v>
      </c>
      <c r="D49" s="103" t="s">
        <v>194</v>
      </c>
      <c r="E49" s="105">
        <v>4.64</v>
      </c>
      <c r="F49" s="105">
        <v>4.64</v>
      </c>
      <c r="G49" s="105">
        <v>4.6089</v>
      </c>
      <c r="H49" s="105">
        <v>0</v>
      </c>
      <c r="I49" s="105">
        <v>3.42556</v>
      </c>
    </row>
    <row r="50" spans="1:9" ht="25.5">
      <c r="A50" s="93" t="s">
        <v>85</v>
      </c>
      <c r="B50" s="88" t="s">
        <v>86</v>
      </c>
      <c r="C50" s="96" t="s">
        <v>108</v>
      </c>
      <c r="D50" s="103" t="s">
        <v>194</v>
      </c>
      <c r="E50" s="105">
        <v>3.25</v>
      </c>
      <c r="F50" s="105">
        <v>3.25</v>
      </c>
      <c r="G50" s="105">
        <v>3.22623</v>
      </c>
      <c r="H50" s="105">
        <v>0</v>
      </c>
      <c r="I50" s="105">
        <v>3.78501</v>
      </c>
    </row>
    <row r="51" spans="1:9" ht="20.25" customHeight="1">
      <c r="A51" s="93" t="s">
        <v>86</v>
      </c>
      <c r="B51" s="88" t="s">
        <v>0</v>
      </c>
      <c r="C51" s="96" t="s">
        <v>109</v>
      </c>
      <c r="D51" s="103" t="s">
        <v>194</v>
      </c>
      <c r="E51" s="105">
        <v>0.29</v>
      </c>
      <c r="F51" s="105">
        <v>0.29</v>
      </c>
      <c r="G51" s="105">
        <v>0.28971</v>
      </c>
      <c r="H51" s="105">
        <v>0</v>
      </c>
      <c r="I51" s="105">
        <v>0</v>
      </c>
    </row>
    <row r="52" spans="1:9" ht="18.75" customHeight="1">
      <c r="A52" s="93" t="s">
        <v>0</v>
      </c>
      <c r="B52" s="88" t="s">
        <v>1</v>
      </c>
      <c r="C52" s="96" t="s">
        <v>110</v>
      </c>
      <c r="D52" s="103" t="s">
        <v>194</v>
      </c>
      <c r="E52" s="105">
        <v>0.53</v>
      </c>
      <c r="F52" s="105">
        <v>0.53</v>
      </c>
      <c r="G52" s="105">
        <v>0</v>
      </c>
      <c r="H52" s="105">
        <v>0</v>
      </c>
      <c r="I52" s="105">
        <v>0</v>
      </c>
    </row>
    <row r="53" spans="1:9" ht="22.5" customHeight="1">
      <c r="A53" s="93" t="s">
        <v>1</v>
      </c>
      <c r="B53" s="88" t="s">
        <v>2</v>
      </c>
      <c r="C53" s="96" t="s">
        <v>111</v>
      </c>
      <c r="D53" s="103" t="s">
        <v>194</v>
      </c>
      <c r="E53" s="105">
        <v>0.1927</v>
      </c>
      <c r="F53" s="105">
        <v>0.1927</v>
      </c>
      <c r="G53" s="105">
        <v>5.26732</v>
      </c>
      <c r="H53" s="105">
        <v>0</v>
      </c>
      <c r="I53" s="105">
        <v>0.19272</v>
      </c>
    </row>
    <row r="54" spans="1:9" ht="22.5" customHeight="1">
      <c r="A54" s="93"/>
      <c r="B54" s="88" t="s">
        <v>161</v>
      </c>
      <c r="C54" s="96" t="s">
        <v>158</v>
      </c>
      <c r="D54" s="103" t="s">
        <v>194</v>
      </c>
      <c r="E54" s="105">
        <v>0</v>
      </c>
      <c r="F54" s="105">
        <v>0</v>
      </c>
      <c r="G54" s="105">
        <v>0.66</v>
      </c>
      <c r="H54" s="105">
        <v>0</v>
      </c>
      <c r="I54" s="105">
        <v>0.71</v>
      </c>
    </row>
    <row r="55" spans="1:9" ht="51">
      <c r="A55" s="93" t="s">
        <v>2</v>
      </c>
      <c r="B55" s="88" t="s">
        <v>162</v>
      </c>
      <c r="C55" s="211" t="s">
        <v>116</v>
      </c>
      <c r="D55" s="103" t="s">
        <v>194</v>
      </c>
      <c r="E55" s="105">
        <v>0.33139</v>
      </c>
      <c r="F55" s="105">
        <v>0.33</v>
      </c>
      <c r="G55" s="105">
        <v>0.32921</v>
      </c>
      <c r="H55" s="105">
        <v>0</v>
      </c>
      <c r="I55" s="105">
        <v>0</v>
      </c>
    </row>
    <row r="56" ht="12.75">
      <c r="D56" s="103"/>
    </row>
    <row r="57" ht="12.75">
      <c r="D57" s="103"/>
    </row>
    <row r="58" ht="12.75">
      <c r="D58" s="103"/>
    </row>
    <row r="59" ht="12.75">
      <c r="D59" s="103"/>
    </row>
    <row r="60" ht="12.75">
      <c r="D60" s="103"/>
    </row>
    <row r="61" ht="12.75">
      <c r="D61" s="103"/>
    </row>
    <row r="62" ht="12.75">
      <c r="D62" s="103"/>
    </row>
    <row r="63" ht="12.75">
      <c r="D63" s="103"/>
    </row>
    <row r="64" ht="12.75">
      <c r="D64" s="103"/>
    </row>
    <row r="65" ht="12.75">
      <c r="D65" s="10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9"/>
  <sheetViews>
    <sheetView zoomScale="75" zoomScaleNormal="75" zoomScalePageLayoutView="0" workbookViewId="0" topLeftCell="A1">
      <pane xSplit="3" ySplit="5" topLeftCell="D65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V73" sqref="CV73"/>
    </sheetView>
  </sheetViews>
  <sheetFormatPr defaultColWidth="0" defaultRowHeight="12.75" outlineLevelCol="1"/>
  <cols>
    <col min="1" max="1" width="9.140625" style="112" customWidth="1"/>
    <col min="2" max="2" width="9.28125" style="189" bestFit="1" customWidth="1"/>
    <col min="3" max="3" width="52.00390625" style="190" customWidth="1"/>
    <col min="4" max="4" width="13.00390625" style="112" bestFit="1" customWidth="1"/>
    <col min="5" max="5" width="13.00390625" style="112" customWidth="1" outlineLevel="1"/>
    <col min="6" max="9" width="9.8515625" style="112" customWidth="1" outlineLevel="1"/>
    <col min="10" max="10" width="11.00390625" style="112" customWidth="1" outlineLevel="1"/>
    <col min="11" max="23" width="9.8515625" style="112" customWidth="1" outlineLevel="1"/>
    <col min="24" max="24" width="12.7109375" style="112" customWidth="1" outlineLevel="1"/>
    <col min="25" max="25" width="11.28125" style="112" customWidth="1" outlineLevel="1"/>
    <col min="26" max="28" width="9.8515625" style="112" customWidth="1" outlineLevel="1"/>
    <col min="29" max="30" width="10.421875" style="122" customWidth="1" outlineLevel="1"/>
    <col min="31" max="35" width="11.28125" style="112" customWidth="1" outlineLevel="1"/>
    <col min="36" max="36" width="11.00390625" style="112" customWidth="1" outlineLevel="1"/>
    <col min="37" max="37" width="11.57421875" style="112" customWidth="1" outlineLevel="1"/>
    <col min="38" max="42" width="11.28125" style="112" customWidth="1" outlineLevel="1"/>
    <col min="43" max="43" width="11.28125" style="191" customWidth="1" outlineLevel="1"/>
    <col min="44" max="44" width="11.28125" style="112" customWidth="1" outlineLevel="1"/>
    <col min="45" max="45" width="11.57421875" style="112" customWidth="1" outlineLevel="1"/>
    <col min="46" max="47" width="11.28125" style="112" customWidth="1" outlineLevel="1"/>
    <col min="48" max="48" width="11.28125" style="122" customWidth="1" outlineLevel="1"/>
    <col min="49" max="49" width="11.28125" style="112" customWidth="1" outlineLevel="1"/>
    <col min="50" max="50" width="9.8515625" style="112" customWidth="1" outlineLevel="1"/>
    <col min="51" max="52" width="11.28125" style="112" customWidth="1" outlineLevel="1"/>
    <col min="53" max="53" width="13.57421875" style="112" bestFit="1" customWidth="1"/>
    <col min="54" max="54" width="11.7109375" style="112" customWidth="1"/>
    <col min="55" max="55" width="12.140625" style="112" customWidth="1"/>
    <col min="56" max="56" width="13.57421875" style="112" bestFit="1" customWidth="1"/>
    <col min="57" max="57" width="12.140625" style="112" customWidth="1"/>
    <col min="58" max="58" width="12.28125" style="112" customWidth="1"/>
    <col min="59" max="59" width="12.00390625" style="112" customWidth="1"/>
    <col min="60" max="60" width="12.57421875" style="112" customWidth="1"/>
    <col min="61" max="61" width="11.140625" style="112" customWidth="1"/>
    <col min="62" max="62" width="12.00390625" style="112" customWidth="1"/>
    <col min="63" max="63" width="12.421875" style="112" customWidth="1"/>
    <col min="64" max="65" width="13.57421875" style="112" bestFit="1" customWidth="1"/>
    <col min="66" max="66" width="11.7109375" style="112" customWidth="1"/>
    <col min="67" max="67" width="11.57421875" style="112" customWidth="1"/>
    <col min="68" max="68" width="12.7109375" style="112" customWidth="1"/>
    <col min="69" max="76" width="13.57421875" style="112" bestFit="1" customWidth="1"/>
    <col min="77" max="78" width="11.421875" style="112" customWidth="1"/>
    <col min="79" max="79" width="13.57421875" style="112" bestFit="1" customWidth="1"/>
    <col min="80" max="80" width="13.421875" style="112" bestFit="1" customWidth="1"/>
    <col min="81" max="82" width="13.7109375" style="112" bestFit="1" customWidth="1"/>
    <col min="83" max="83" width="13.57421875" style="112" customWidth="1"/>
    <col min="84" max="84" width="12.57421875" style="112" customWidth="1"/>
    <col min="85" max="85" width="13.421875" style="112" customWidth="1"/>
    <col min="86" max="86" width="12.57421875" style="112" customWidth="1"/>
    <col min="87" max="87" width="12.28125" style="112" customWidth="1"/>
    <col min="88" max="88" width="12.00390625" style="112" customWidth="1"/>
    <col min="89" max="89" width="13.7109375" style="112" bestFit="1" customWidth="1"/>
    <col min="90" max="90" width="13.57421875" style="112" bestFit="1" customWidth="1"/>
    <col min="91" max="91" width="12.00390625" style="112" customWidth="1"/>
    <col min="92" max="92" width="12.57421875" style="112" customWidth="1"/>
    <col min="93" max="93" width="13.00390625" style="112" customWidth="1"/>
    <col min="94" max="94" width="13.140625" style="112" customWidth="1"/>
    <col min="95" max="95" width="12.00390625" style="112" customWidth="1"/>
    <col min="96" max="96" width="13.00390625" style="112" customWidth="1"/>
    <col min="97" max="97" width="13.421875" style="112" bestFit="1" customWidth="1"/>
    <col min="98" max="98" width="11.421875" style="112" customWidth="1"/>
    <col min="99" max="99" width="12.140625" style="112" customWidth="1"/>
    <col min="100" max="100" width="12.00390625" style="112" customWidth="1"/>
    <col min="101" max="104" width="9.8515625" style="112" customWidth="1"/>
    <col min="105" max="150" width="9.140625" style="112" customWidth="1"/>
    <col min="151" max="16384" width="0" style="112" hidden="1" customWidth="1"/>
  </cols>
  <sheetData>
    <row r="1" spans="1:48" s="107" customFormat="1" ht="18">
      <c r="A1" s="107" t="s">
        <v>13</v>
      </c>
      <c r="B1" s="108"/>
      <c r="C1" s="109"/>
      <c r="AC1" s="110"/>
      <c r="AD1" s="110"/>
      <c r="AQ1" s="111"/>
      <c r="AV1" s="110"/>
    </row>
    <row r="2" spans="1:48" s="107" customFormat="1" ht="18">
      <c r="A2" s="107" t="s">
        <v>19</v>
      </c>
      <c r="B2" s="108"/>
      <c r="C2" s="109"/>
      <c r="AC2" s="110"/>
      <c r="AD2" s="110"/>
      <c r="AQ2" s="111"/>
      <c r="AV2" s="110"/>
    </row>
    <row r="3" ht="12.75"/>
    <row r="4" ht="12.75"/>
    <row r="5" spans="2:256" ht="25.5" customHeight="1">
      <c r="B5" s="113" t="s">
        <v>70</v>
      </c>
      <c r="C5" s="53" t="s">
        <v>152</v>
      </c>
      <c r="D5" s="53" t="s">
        <v>56</v>
      </c>
      <c r="E5" s="114">
        <v>37257</v>
      </c>
      <c r="F5" s="114">
        <v>37288</v>
      </c>
      <c r="G5" s="114">
        <v>37316</v>
      </c>
      <c r="H5" s="114">
        <v>37347</v>
      </c>
      <c r="I5" s="114">
        <v>37377</v>
      </c>
      <c r="J5" s="114">
        <v>37408</v>
      </c>
      <c r="K5" s="114">
        <v>37438</v>
      </c>
      <c r="L5" s="114">
        <v>37469</v>
      </c>
      <c r="M5" s="114">
        <v>37500</v>
      </c>
      <c r="N5" s="114">
        <v>37530</v>
      </c>
      <c r="O5" s="114">
        <v>37561</v>
      </c>
      <c r="P5" s="114">
        <v>37591</v>
      </c>
      <c r="Q5" s="114">
        <v>37622</v>
      </c>
      <c r="R5" s="114">
        <v>37653</v>
      </c>
      <c r="S5" s="114">
        <v>37681</v>
      </c>
      <c r="T5" s="114">
        <v>37712</v>
      </c>
      <c r="U5" s="114">
        <v>37742</v>
      </c>
      <c r="V5" s="114">
        <v>37773</v>
      </c>
      <c r="W5" s="114">
        <v>37803</v>
      </c>
      <c r="X5" s="114">
        <v>37834</v>
      </c>
      <c r="Y5" s="114">
        <v>37865</v>
      </c>
      <c r="Z5" s="114">
        <v>37895</v>
      </c>
      <c r="AA5" s="114">
        <v>37926</v>
      </c>
      <c r="AB5" s="114">
        <v>37956</v>
      </c>
      <c r="AC5" s="114">
        <v>37987</v>
      </c>
      <c r="AD5" s="114">
        <v>38018</v>
      </c>
      <c r="AE5" s="114">
        <v>38047</v>
      </c>
      <c r="AF5" s="114">
        <v>38078</v>
      </c>
      <c r="AG5" s="114">
        <v>38108</v>
      </c>
      <c r="AH5" s="114">
        <v>38139</v>
      </c>
      <c r="AI5" s="114">
        <v>38169</v>
      </c>
      <c r="AJ5" s="114">
        <v>38200</v>
      </c>
      <c r="AK5" s="114">
        <v>38231</v>
      </c>
      <c r="AL5" s="114">
        <v>38261</v>
      </c>
      <c r="AM5" s="114">
        <v>38292</v>
      </c>
      <c r="AN5" s="114">
        <v>38322</v>
      </c>
      <c r="AO5" s="114">
        <v>38353</v>
      </c>
      <c r="AP5" s="114">
        <v>38384</v>
      </c>
      <c r="AQ5" s="114">
        <v>38412</v>
      </c>
      <c r="AR5" s="114">
        <v>38443</v>
      </c>
      <c r="AS5" s="114">
        <v>38473</v>
      </c>
      <c r="AT5" s="114">
        <v>38504</v>
      </c>
      <c r="AU5" s="114">
        <v>38534</v>
      </c>
      <c r="AV5" s="114">
        <v>38565</v>
      </c>
      <c r="AW5" s="114">
        <v>38596</v>
      </c>
      <c r="AX5" s="114">
        <v>38626</v>
      </c>
      <c r="AY5" s="114">
        <v>38657</v>
      </c>
      <c r="AZ5" s="114">
        <v>38687</v>
      </c>
      <c r="BA5" s="114">
        <v>38718</v>
      </c>
      <c r="BB5" s="114">
        <v>38749</v>
      </c>
      <c r="BC5" s="114">
        <v>38777</v>
      </c>
      <c r="BD5" s="114">
        <v>38808</v>
      </c>
      <c r="BE5" s="114">
        <v>38838</v>
      </c>
      <c r="BF5" s="114">
        <v>38869</v>
      </c>
      <c r="BG5" s="114">
        <v>38899</v>
      </c>
      <c r="BH5" s="114">
        <v>38930</v>
      </c>
      <c r="BI5" s="114">
        <v>38961</v>
      </c>
      <c r="BJ5" s="114">
        <v>38991</v>
      </c>
      <c r="BK5" s="114">
        <v>39022</v>
      </c>
      <c r="BL5" s="114">
        <v>39052</v>
      </c>
      <c r="BM5" s="114">
        <v>39083</v>
      </c>
      <c r="BN5" s="114">
        <v>39114</v>
      </c>
      <c r="BO5" s="114">
        <v>39142</v>
      </c>
      <c r="BP5" s="114">
        <v>39173</v>
      </c>
      <c r="BQ5" s="114">
        <v>39203</v>
      </c>
      <c r="BR5" s="114">
        <v>39234</v>
      </c>
      <c r="BS5" s="114">
        <v>39264</v>
      </c>
      <c r="BT5" s="114">
        <v>39295</v>
      </c>
      <c r="BU5" s="114">
        <v>39326</v>
      </c>
      <c r="BV5" s="114">
        <v>39356</v>
      </c>
      <c r="BW5" s="114">
        <v>39387</v>
      </c>
      <c r="BX5" s="114">
        <v>39417</v>
      </c>
      <c r="BY5" s="114">
        <v>39448</v>
      </c>
      <c r="BZ5" s="114">
        <v>39479</v>
      </c>
      <c r="CA5" s="114">
        <v>39508</v>
      </c>
      <c r="CB5" s="114">
        <v>39539</v>
      </c>
      <c r="CC5" s="114">
        <v>39569</v>
      </c>
      <c r="CD5" s="114">
        <v>39600</v>
      </c>
      <c r="CE5" s="114">
        <v>39630</v>
      </c>
      <c r="CF5" s="114">
        <v>39661</v>
      </c>
      <c r="CG5" s="114">
        <v>39692</v>
      </c>
      <c r="CH5" s="114">
        <v>39722</v>
      </c>
      <c r="CI5" s="114">
        <v>39753</v>
      </c>
      <c r="CJ5" s="114">
        <v>39783</v>
      </c>
      <c r="CK5" s="114">
        <v>39814</v>
      </c>
      <c r="CL5" s="114">
        <v>39845</v>
      </c>
      <c r="CM5" s="114">
        <v>39873</v>
      </c>
      <c r="CN5" s="114">
        <v>39904</v>
      </c>
      <c r="CO5" s="114">
        <v>39934</v>
      </c>
      <c r="CP5" s="114">
        <v>39965</v>
      </c>
      <c r="CQ5" s="114">
        <v>39995</v>
      </c>
      <c r="CR5" s="114">
        <v>40026</v>
      </c>
      <c r="CS5" s="114">
        <v>40057</v>
      </c>
      <c r="CT5" s="114">
        <v>40087</v>
      </c>
      <c r="CU5" s="114">
        <v>40118</v>
      </c>
      <c r="CV5" s="114">
        <v>40148</v>
      </c>
      <c r="CW5" s="114">
        <v>40179</v>
      </c>
      <c r="CX5" s="114">
        <v>40210</v>
      </c>
      <c r="CY5" s="114">
        <v>40238</v>
      </c>
      <c r="CZ5" s="114">
        <v>40269</v>
      </c>
      <c r="DA5" s="114">
        <v>40299</v>
      </c>
      <c r="DB5" s="114">
        <v>40330</v>
      </c>
      <c r="DC5" s="114">
        <v>40360</v>
      </c>
      <c r="DD5" s="114">
        <v>40391</v>
      </c>
      <c r="DE5" s="114">
        <v>40422</v>
      </c>
      <c r="DF5" s="114">
        <v>40452</v>
      </c>
      <c r="DG5" s="114">
        <v>40483</v>
      </c>
      <c r="DH5" s="114">
        <v>40513</v>
      </c>
      <c r="DI5" s="114">
        <v>40544</v>
      </c>
      <c r="DJ5" s="114">
        <v>40575</v>
      </c>
      <c r="DK5" s="114">
        <v>40603</v>
      </c>
      <c r="DL5" s="114">
        <v>40634</v>
      </c>
      <c r="DM5" s="114">
        <v>40664</v>
      </c>
      <c r="DN5" s="114">
        <v>40695</v>
      </c>
      <c r="DO5" s="114">
        <v>40725</v>
      </c>
      <c r="DP5" s="114">
        <v>40756</v>
      </c>
      <c r="DQ5" s="114">
        <v>40787</v>
      </c>
      <c r="DR5" s="114">
        <v>40817</v>
      </c>
      <c r="DS5" s="114">
        <v>40848</v>
      </c>
      <c r="DT5" s="114">
        <v>40878</v>
      </c>
      <c r="DU5" s="114">
        <v>40909</v>
      </c>
      <c r="DV5" s="114">
        <v>40940</v>
      </c>
      <c r="DW5" s="114">
        <v>40969</v>
      </c>
      <c r="DX5" s="114">
        <v>41000</v>
      </c>
      <c r="DY5" s="114">
        <v>41030</v>
      </c>
      <c r="DZ5" s="114">
        <v>41061</v>
      </c>
      <c r="EA5" s="114">
        <v>41091</v>
      </c>
      <c r="EB5" s="114">
        <v>41122</v>
      </c>
      <c r="EC5" s="114">
        <v>41153</v>
      </c>
      <c r="ED5" s="114">
        <v>41183</v>
      </c>
      <c r="EE5" s="114">
        <v>41214</v>
      </c>
      <c r="EF5" s="114">
        <v>41244</v>
      </c>
      <c r="EG5" s="114">
        <v>41275</v>
      </c>
      <c r="EH5" s="114">
        <v>41306</v>
      </c>
      <c r="EI5" s="114">
        <v>41334</v>
      </c>
      <c r="EJ5" s="114">
        <v>41365</v>
      </c>
      <c r="EK5" s="114">
        <v>41395</v>
      </c>
      <c r="EL5" s="114">
        <v>41426</v>
      </c>
      <c r="EM5" s="114">
        <v>41456</v>
      </c>
      <c r="EN5" s="114">
        <v>41487</v>
      </c>
      <c r="EO5" s="114">
        <v>41518</v>
      </c>
      <c r="EP5" s="114">
        <v>41548</v>
      </c>
      <c r="EQ5" s="114">
        <v>41579</v>
      </c>
      <c r="ER5" s="114">
        <v>41609</v>
      </c>
      <c r="ES5" s="114">
        <v>41641</v>
      </c>
      <c r="GA5" s="115"/>
      <c r="GB5" s="115"/>
      <c r="GC5" s="115"/>
      <c r="GD5" s="115"/>
      <c r="GE5" s="115"/>
      <c r="GF5" s="115"/>
      <c r="GG5" s="115"/>
      <c r="GH5" s="115"/>
      <c r="GI5" s="115"/>
      <c r="GJ5" s="115"/>
      <c r="GK5" s="115"/>
      <c r="GL5" s="115"/>
      <c r="GM5" s="115"/>
      <c r="GN5" s="115"/>
      <c r="GO5" s="115"/>
      <c r="GP5" s="115"/>
      <c r="GQ5" s="115"/>
      <c r="GR5" s="115"/>
      <c r="GS5" s="115"/>
      <c r="GT5" s="115"/>
      <c r="GU5" s="115"/>
      <c r="GV5" s="115"/>
      <c r="GW5" s="115"/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115"/>
      <c r="IG5" s="115"/>
      <c r="IH5" s="115"/>
      <c r="II5" s="115"/>
      <c r="IJ5" s="115"/>
      <c r="IK5" s="115"/>
      <c r="IL5" s="115"/>
      <c r="IM5" s="115"/>
      <c r="IN5" s="115"/>
      <c r="IO5" s="115"/>
      <c r="IP5" s="115"/>
      <c r="IQ5" s="115"/>
      <c r="IR5" s="115"/>
      <c r="IS5" s="115"/>
      <c r="IT5" s="115"/>
      <c r="IU5" s="115"/>
      <c r="IV5" s="115"/>
    </row>
    <row r="6" spans="2:149" ht="27" customHeight="1">
      <c r="B6" s="116">
        <v>1</v>
      </c>
      <c r="C6" s="1" t="s">
        <v>168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17"/>
      <c r="AD6" s="11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18"/>
      <c r="AR6" s="1"/>
      <c r="AS6" s="1"/>
      <c r="AT6" s="1"/>
      <c r="AU6" s="1"/>
      <c r="AV6" s="119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20"/>
      <c r="CL6" s="120"/>
      <c r="CM6" s="120"/>
      <c r="CN6" s="120"/>
      <c r="CO6" s="120"/>
      <c r="CP6" s="120"/>
      <c r="CQ6" s="121"/>
      <c r="CR6" s="121"/>
      <c r="CS6" s="121"/>
      <c r="CT6" s="121"/>
      <c r="CU6" s="121"/>
      <c r="CV6" s="121"/>
      <c r="CW6" s="12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</row>
    <row r="7" spans="2:102" s="122" customFormat="1" ht="15">
      <c r="B7" s="123" t="s">
        <v>71</v>
      </c>
      <c r="C7" s="124" t="s">
        <v>164</v>
      </c>
      <c r="D7" s="125" t="s">
        <v>195</v>
      </c>
      <c r="E7" s="126">
        <v>117662</v>
      </c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>
        <v>105116</v>
      </c>
      <c r="Z7" s="126"/>
      <c r="AA7" s="126"/>
      <c r="AB7" s="126"/>
      <c r="AC7" s="126"/>
      <c r="AD7" s="126"/>
      <c r="AE7" s="126">
        <v>161583</v>
      </c>
      <c r="AF7" s="126"/>
      <c r="AG7" s="127"/>
      <c r="AH7" s="126"/>
      <c r="AI7" s="126">
        <v>150346</v>
      </c>
      <c r="AJ7" s="126">
        <v>151962</v>
      </c>
      <c r="AK7" s="126">
        <v>156101</v>
      </c>
      <c r="AL7" s="126">
        <v>156101</v>
      </c>
      <c r="AM7" s="126">
        <v>162132</v>
      </c>
      <c r="AN7" s="126"/>
      <c r="AO7" s="126">
        <v>161959</v>
      </c>
      <c r="AP7" s="126"/>
      <c r="AQ7" s="126"/>
      <c r="AR7" s="126"/>
      <c r="AS7" s="126">
        <v>155105</v>
      </c>
      <c r="AT7" s="126"/>
      <c r="AU7" s="126"/>
      <c r="AV7" s="126">
        <v>169400</v>
      </c>
      <c r="AW7" s="126">
        <v>183947</v>
      </c>
      <c r="AX7" s="126"/>
      <c r="AY7" s="126"/>
      <c r="BA7" s="128">
        <v>234065</v>
      </c>
      <c r="BB7" s="129">
        <v>246882</v>
      </c>
      <c r="BC7" s="129">
        <v>246187</v>
      </c>
      <c r="BD7" s="128">
        <v>321694</v>
      </c>
      <c r="BE7" s="129">
        <v>405017</v>
      </c>
      <c r="BF7" s="129">
        <v>360240</v>
      </c>
      <c r="BG7" s="128">
        <v>396727</v>
      </c>
      <c r="BH7" s="128">
        <v>396250</v>
      </c>
      <c r="BI7" s="128">
        <v>388127</v>
      </c>
      <c r="BJ7" s="128">
        <v>377445</v>
      </c>
      <c r="BK7" s="128">
        <v>349767</v>
      </c>
      <c r="BL7" s="128">
        <v>331319</v>
      </c>
      <c r="BM7" s="128">
        <v>321137</v>
      </c>
      <c r="BN7" s="128">
        <v>266730</v>
      </c>
      <c r="BO7" s="128">
        <v>268199</v>
      </c>
      <c r="BP7" s="128">
        <v>300799</v>
      </c>
      <c r="BQ7" s="128">
        <v>341326</v>
      </c>
      <c r="BR7" s="128">
        <v>331023</v>
      </c>
      <c r="BS7" s="128">
        <v>343064</v>
      </c>
      <c r="BT7" s="128">
        <v>310398</v>
      </c>
      <c r="BU7" s="128">
        <v>327855</v>
      </c>
      <c r="BV7" s="128">
        <v>350128</v>
      </c>
      <c r="BW7" s="128">
        <v>340897</v>
      </c>
      <c r="BX7" s="128">
        <v>291788</v>
      </c>
      <c r="BY7" s="128">
        <v>271169</v>
      </c>
      <c r="BZ7" s="128">
        <v>298979</v>
      </c>
      <c r="CA7" s="128">
        <v>384365</v>
      </c>
      <c r="CB7" s="130">
        <v>356028</v>
      </c>
      <c r="CC7" s="130">
        <v>374688</v>
      </c>
      <c r="CD7" s="130">
        <v>378574</v>
      </c>
      <c r="CE7" s="130">
        <v>378065</v>
      </c>
      <c r="CF7" s="130">
        <v>379097</v>
      </c>
      <c r="CG7" s="130">
        <v>342410</v>
      </c>
      <c r="CH7" s="130">
        <v>349353</v>
      </c>
      <c r="CI7" s="130">
        <v>254789</v>
      </c>
      <c r="CJ7" s="130">
        <v>201489</v>
      </c>
      <c r="CK7" s="131">
        <v>155954</v>
      </c>
      <c r="CL7" s="132">
        <v>166808</v>
      </c>
      <c r="CM7" s="132">
        <v>175396</v>
      </c>
      <c r="CN7" s="132">
        <v>207578</v>
      </c>
      <c r="CO7" s="132">
        <v>232254</v>
      </c>
      <c r="CP7" s="132">
        <v>240138</v>
      </c>
      <c r="CQ7" s="133">
        <v>258059</v>
      </c>
      <c r="CR7" s="134">
        <v>271982</v>
      </c>
      <c r="CS7" s="134">
        <v>314505</v>
      </c>
      <c r="CT7" s="134">
        <v>308032</v>
      </c>
      <c r="CU7" s="134">
        <v>319423</v>
      </c>
      <c r="CV7" s="134">
        <v>326293</v>
      </c>
      <c r="CW7" s="134">
        <v>343582</v>
      </c>
      <c r="CX7" s="126"/>
    </row>
    <row r="8" spans="2:102" s="122" customFormat="1" ht="15">
      <c r="B8" s="123" t="s">
        <v>72</v>
      </c>
      <c r="C8" s="124" t="s">
        <v>196</v>
      </c>
      <c r="D8" s="125" t="s">
        <v>195</v>
      </c>
      <c r="E8" s="126">
        <v>125048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>
        <v>82245</v>
      </c>
      <c r="Z8" s="126"/>
      <c r="AA8" s="126"/>
      <c r="AB8" s="126"/>
      <c r="AC8" s="126"/>
      <c r="AD8" s="126"/>
      <c r="AE8" s="126">
        <v>84522</v>
      </c>
      <c r="AF8" s="126"/>
      <c r="AG8" s="127"/>
      <c r="AH8" s="126"/>
      <c r="AI8" s="126">
        <v>96618</v>
      </c>
      <c r="AJ8" s="126">
        <v>82864</v>
      </c>
      <c r="AK8" s="126">
        <v>84681</v>
      </c>
      <c r="AL8" s="126">
        <v>84681</v>
      </c>
      <c r="AM8" s="126">
        <v>86634</v>
      </c>
      <c r="AN8" s="126"/>
      <c r="AO8" s="126">
        <v>101372</v>
      </c>
      <c r="AP8" s="126"/>
      <c r="AQ8" s="126"/>
      <c r="AR8" s="126"/>
      <c r="AS8" s="126">
        <v>161048</v>
      </c>
      <c r="AT8" s="126"/>
      <c r="AU8" s="126"/>
      <c r="AV8" s="126">
        <v>188786</v>
      </c>
      <c r="AW8" s="126">
        <v>212825</v>
      </c>
      <c r="AX8" s="126"/>
      <c r="AY8" s="126"/>
      <c r="BA8" s="128">
        <v>200074</v>
      </c>
      <c r="BB8" s="128">
        <v>195894</v>
      </c>
      <c r="BC8" s="128">
        <v>194855</v>
      </c>
      <c r="BD8" s="128">
        <v>221331</v>
      </c>
      <c r="BE8" s="128">
        <v>204827</v>
      </c>
      <c r="BF8" s="128">
        <v>203822</v>
      </c>
      <c r="BG8" s="128">
        <v>212009</v>
      </c>
      <c r="BH8" s="128">
        <v>210100</v>
      </c>
      <c r="BI8" s="128">
        <v>209593</v>
      </c>
      <c r="BJ8" s="128">
        <v>200334</v>
      </c>
      <c r="BK8" s="128">
        <v>203675</v>
      </c>
      <c r="BL8" s="128">
        <v>198712</v>
      </c>
      <c r="BM8" s="128">
        <v>200218</v>
      </c>
      <c r="BN8" s="128">
        <v>195011</v>
      </c>
      <c r="BO8" s="128">
        <v>196183</v>
      </c>
      <c r="BP8" s="128">
        <v>191168</v>
      </c>
      <c r="BQ8" s="128">
        <v>182565</v>
      </c>
      <c r="BR8" s="128">
        <v>185109</v>
      </c>
      <c r="BS8" s="128">
        <v>219073</v>
      </c>
      <c r="BT8" s="128">
        <v>198404</v>
      </c>
      <c r="BU8" s="128">
        <v>209701</v>
      </c>
      <c r="BV8" s="128">
        <v>191920</v>
      </c>
      <c r="BW8" s="128">
        <v>192092</v>
      </c>
      <c r="BX8" s="128">
        <v>195575</v>
      </c>
      <c r="BY8" s="128">
        <v>188296</v>
      </c>
      <c r="BZ8" s="128">
        <v>194326</v>
      </c>
      <c r="CA8" s="128">
        <v>231172</v>
      </c>
      <c r="CB8" s="130">
        <v>195118</v>
      </c>
      <c r="CC8" s="130">
        <v>203869</v>
      </c>
      <c r="CD8" s="130">
        <v>212968</v>
      </c>
      <c r="CE8" s="130">
        <v>215227</v>
      </c>
      <c r="CF8" s="130">
        <v>225373</v>
      </c>
      <c r="CG8" s="130">
        <v>229721</v>
      </c>
      <c r="CH8" s="130">
        <v>243082</v>
      </c>
      <c r="CI8" s="130">
        <v>238764</v>
      </c>
      <c r="CJ8" s="130">
        <v>230946</v>
      </c>
      <c r="CK8" s="132">
        <v>250205</v>
      </c>
      <c r="CL8" s="132">
        <v>228507</v>
      </c>
      <c r="CM8" s="132">
        <v>237253</v>
      </c>
      <c r="CN8" s="132">
        <v>222515</v>
      </c>
      <c r="CO8" s="132">
        <v>219799</v>
      </c>
      <c r="CP8" s="132">
        <v>186754</v>
      </c>
      <c r="CQ8" s="134">
        <v>187491</v>
      </c>
      <c r="CR8" s="134">
        <v>182536</v>
      </c>
      <c r="CS8" s="134">
        <v>170393</v>
      </c>
      <c r="CT8" s="134">
        <v>164804</v>
      </c>
      <c r="CU8" s="134">
        <v>162203</v>
      </c>
      <c r="CV8" s="134">
        <v>157341</v>
      </c>
      <c r="CW8" s="134">
        <v>152995</v>
      </c>
      <c r="CX8" s="126"/>
    </row>
    <row r="9" spans="2:102" s="122" customFormat="1" ht="15">
      <c r="B9" s="123" t="s">
        <v>73</v>
      </c>
      <c r="C9" s="135" t="s">
        <v>197</v>
      </c>
      <c r="D9" s="125" t="s">
        <v>165</v>
      </c>
      <c r="E9" s="126">
        <v>137.6</v>
      </c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>
        <v>166.1</v>
      </c>
      <c r="Z9" s="126"/>
      <c r="AA9" s="126"/>
      <c r="AB9" s="126"/>
      <c r="AC9" s="126"/>
      <c r="AD9" s="126"/>
      <c r="AE9" s="126">
        <v>198.7</v>
      </c>
      <c r="AF9" s="126"/>
      <c r="AG9" s="136"/>
      <c r="AH9" s="126"/>
      <c r="AI9" s="126">
        <v>239.8</v>
      </c>
      <c r="AJ9" s="126">
        <v>242.9</v>
      </c>
      <c r="AK9" s="126">
        <v>237.2</v>
      </c>
      <c r="AL9" s="126">
        <v>237.2</v>
      </c>
      <c r="AM9" s="126">
        <v>237.2</v>
      </c>
      <c r="AN9" s="126"/>
      <c r="AO9" s="126">
        <v>239.9</v>
      </c>
      <c r="AP9" s="126"/>
      <c r="AQ9" s="126"/>
      <c r="AR9" s="126"/>
      <c r="AS9" s="126">
        <v>258.8</v>
      </c>
      <c r="AT9" s="126"/>
      <c r="AU9" s="126"/>
      <c r="AV9" s="126">
        <v>256.3</v>
      </c>
      <c r="AW9" s="126">
        <v>259.7</v>
      </c>
      <c r="AX9" s="126"/>
      <c r="AY9" s="126"/>
      <c r="BA9" s="137">
        <v>257.9</v>
      </c>
      <c r="BB9" s="137">
        <v>256.9</v>
      </c>
      <c r="BC9" s="137">
        <v>233.4</v>
      </c>
      <c r="BD9" s="137">
        <v>243.3</v>
      </c>
      <c r="BE9" s="137">
        <v>226.2</v>
      </c>
      <c r="BF9" s="137">
        <v>243.3</v>
      </c>
      <c r="BG9" s="137">
        <v>243.9</v>
      </c>
      <c r="BH9" s="137">
        <v>243.4</v>
      </c>
      <c r="BI9" s="137">
        <v>250.8</v>
      </c>
      <c r="BJ9" s="137">
        <v>253.5</v>
      </c>
      <c r="BK9" s="137">
        <v>254.9</v>
      </c>
      <c r="BL9" s="137">
        <v>258.9</v>
      </c>
      <c r="BM9" s="137">
        <v>259.3</v>
      </c>
      <c r="BN9" s="137">
        <v>259.2</v>
      </c>
      <c r="BO9" s="137">
        <v>259.9</v>
      </c>
      <c r="BP9" s="137">
        <v>260.1</v>
      </c>
      <c r="BQ9" s="137">
        <v>261.2</v>
      </c>
      <c r="BR9" s="137">
        <v>266.2</v>
      </c>
      <c r="BS9" s="137">
        <v>268.3</v>
      </c>
      <c r="BT9" s="137">
        <v>276.7</v>
      </c>
      <c r="BU9" s="137">
        <v>276.7</v>
      </c>
      <c r="BV9" s="137">
        <v>217.22</v>
      </c>
      <c r="BW9" s="137">
        <v>276.7</v>
      </c>
      <c r="BX9" s="137">
        <v>277.3</v>
      </c>
      <c r="BY9" s="137">
        <v>277.9</v>
      </c>
      <c r="BZ9" s="137">
        <v>280.1</v>
      </c>
      <c r="CA9" s="137">
        <v>280.6</v>
      </c>
      <c r="CB9" s="138">
        <v>280</v>
      </c>
      <c r="CC9" s="138">
        <v>287.4</v>
      </c>
      <c r="CD9" s="138">
        <v>357.1</v>
      </c>
      <c r="CE9" s="138">
        <v>354.6</v>
      </c>
      <c r="CF9" s="138">
        <v>357.9</v>
      </c>
      <c r="CG9" s="138">
        <v>353.67</v>
      </c>
      <c r="CH9" s="138">
        <v>348.92</v>
      </c>
      <c r="CI9" s="138">
        <v>341.61</v>
      </c>
      <c r="CJ9" s="138">
        <v>338.67</v>
      </c>
      <c r="CK9" s="137">
        <v>330.6</v>
      </c>
      <c r="CL9" s="137">
        <v>322.7</v>
      </c>
      <c r="CM9" s="137">
        <v>319.1</v>
      </c>
      <c r="CN9" s="137">
        <v>286.1</v>
      </c>
      <c r="CO9" s="137">
        <v>289</v>
      </c>
      <c r="CP9" s="137">
        <v>286</v>
      </c>
      <c r="CQ9" s="137">
        <v>286.2</v>
      </c>
      <c r="CR9" s="137">
        <v>286.7</v>
      </c>
      <c r="CS9" s="137">
        <v>286.4</v>
      </c>
      <c r="CT9" s="139">
        <v>296.4</v>
      </c>
      <c r="CU9" s="139">
        <v>288.1</v>
      </c>
      <c r="CV9" s="139">
        <v>291.4</v>
      </c>
      <c r="CW9" s="121">
        <v>291.3</v>
      </c>
      <c r="CX9" s="126"/>
    </row>
    <row r="10" spans="2:102" s="122" customFormat="1" ht="15">
      <c r="B10" s="123" t="s">
        <v>160</v>
      </c>
      <c r="C10" s="124" t="s">
        <v>166</v>
      </c>
      <c r="D10" s="125" t="s">
        <v>198</v>
      </c>
      <c r="E10" s="126">
        <v>185.45</v>
      </c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>
        <v>185.45</v>
      </c>
      <c r="Z10" s="126"/>
      <c r="AA10" s="126"/>
      <c r="AB10" s="126"/>
      <c r="AC10" s="126"/>
      <c r="AD10" s="126"/>
      <c r="AE10" s="126">
        <v>310.82</v>
      </c>
      <c r="AF10" s="126"/>
      <c r="AG10" s="136"/>
      <c r="AH10" s="126"/>
      <c r="AI10" s="126">
        <v>309.36</v>
      </c>
      <c r="AJ10" s="126">
        <v>287.76</v>
      </c>
      <c r="AK10" s="126">
        <v>286.59</v>
      </c>
      <c r="AL10" s="126">
        <v>286.59</v>
      </c>
      <c r="AM10" s="126">
        <v>290.5</v>
      </c>
      <c r="AN10" s="126"/>
      <c r="AO10" s="126">
        <v>346.69</v>
      </c>
      <c r="AP10" s="126"/>
      <c r="AQ10" s="126"/>
      <c r="AR10" s="126"/>
      <c r="AS10" s="126">
        <v>289.25</v>
      </c>
      <c r="AT10" s="126"/>
      <c r="AU10" s="126"/>
      <c r="AV10" s="126">
        <v>251.56</v>
      </c>
      <c r="AW10" s="126">
        <v>301.15</v>
      </c>
      <c r="AX10" s="126"/>
      <c r="AY10" s="126"/>
      <c r="BA10" s="137">
        <v>286.83</v>
      </c>
      <c r="BB10" s="137">
        <v>288.92</v>
      </c>
      <c r="BC10" s="137">
        <v>300.68</v>
      </c>
      <c r="BD10" s="137">
        <v>309.05</v>
      </c>
      <c r="BE10" s="137">
        <v>308.45</v>
      </c>
      <c r="BF10" s="137" t="s">
        <v>199</v>
      </c>
      <c r="BG10" s="137">
        <v>306.86</v>
      </c>
      <c r="BH10" s="137">
        <v>303.78</v>
      </c>
      <c r="BI10" s="137">
        <v>302.1</v>
      </c>
      <c r="BJ10" s="137">
        <v>290.46</v>
      </c>
      <c r="BK10" s="137">
        <v>287.38</v>
      </c>
      <c r="BL10" s="137">
        <v>286.94</v>
      </c>
      <c r="BM10" s="137">
        <v>286.94</v>
      </c>
      <c r="BN10" s="137">
        <v>286.94</v>
      </c>
      <c r="BO10" s="137">
        <v>286.94</v>
      </c>
      <c r="BP10" s="137">
        <v>282.48</v>
      </c>
      <c r="BQ10" s="137">
        <v>282.48</v>
      </c>
      <c r="BR10" s="137">
        <v>282.48</v>
      </c>
      <c r="BS10" s="137">
        <v>331.53</v>
      </c>
      <c r="BT10" s="137">
        <v>275.4</v>
      </c>
      <c r="BU10" s="137">
        <v>305.11</v>
      </c>
      <c r="BV10" s="137">
        <v>281.76</v>
      </c>
      <c r="BW10" s="137">
        <v>281.17</v>
      </c>
      <c r="BX10" s="137">
        <v>286.55</v>
      </c>
      <c r="BY10" s="137">
        <v>302.69</v>
      </c>
      <c r="BZ10" s="137">
        <v>311.55</v>
      </c>
      <c r="CA10" s="137">
        <v>365.31</v>
      </c>
      <c r="CB10" s="138">
        <v>365</v>
      </c>
      <c r="CC10" s="138">
        <v>373.71</v>
      </c>
      <c r="CD10" s="138">
        <v>374.56</v>
      </c>
      <c r="CE10" s="138">
        <v>389.66</v>
      </c>
      <c r="CF10" s="138">
        <v>411.88</v>
      </c>
      <c r="CG10" s="138">
        <v>406.98</v>
      </c>
      <c r="CH10" s="138">
        <v>399.71</v>
      </c>
      <c r="CI10" s="138">
        <v>392.28</v>
      </c>
      <c r="CJ10" s="138">
        <v>390.17</v>
      </c>
      <c r="CK10" s="137">
        <v>387.81</v>
      </c>
      <c r="CL10" s="137">
        <v>363.11</v>
      </c>
      <c r="CM10" s="137">
        <v>359.59</v>
      </c>
      <c r="CN10" s="137">
        <v>384.24</v>
      </c>
      <c r="CO10" s="137">
        <v>373.24</v>
      </c>
      <c r="CP10" s="137">
        <v>381.53</v>
      </c>
      <c r="CQ10" s="137">
        <v>392.25</v>
      </c>
      <c r="CR10" s="137">
        <v>407.77</v>
      </c>
      <c r="CS10" s="137">
        <v>408.76</v>
      </c>
      <c r="CT10" s="139">
        <v>408.76</v>
      </c>
      <c r="CU10" s="139">
        <v>403.14</v>
      </c>
      <c r="CV10" s="139">
        <v>403.35</v>
      </c>
      <c r="CW10" s="121">
        <v>405.91</v>
      </c>
      <c r="CX10" s="126"/>
    </row>
    <row r="11" spans="2:102" s="122" customFormat="1" ht="15">
      <c r="B11" s="123" t="s">
        <v>74</v>
      </c>
      <c r="C11" s="124" t="s">
        <v>200</v>
      </c>
      <c r="D11" s="125" t="s">
        <v>201</v>
      </c>
      <c r="E11" s="126">
        <v>35513</v>
      </c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>
        <v>39098</v>
      </c>
      <c r="Z11" s="126"/>
      <c r="AA11" s="126"/>
      <c r="AB11" s="126"/>
      <c r="AC11" s="126"/>
      <c r="AD11" s="126"/>
      <c r="AE11" s="126">
        <v>24797</v>
      </c>
      <c r="AF11" s="126"/>
      <c r="AG11" s="127"/>
      <c r="AH11" s="126"/>
      <c r="AI11" s="126">
        <v>26266</v>
      </c>
      <c r="AJ11" s="126">
        <v>27305</v>
      </c>
      <c r="AK11" s="126">
        <v>27070</v>
      </c>
      <c r="AL11" s="126">
        <v>27070</v>
      </c>
      <c r="AM11" s="126">
        <v>28387</v>
      </c>
      <c r="AN11" s="126"/>
      <c r="AO11" s="126">
        <v>28160</v>
      </c>
      <c r="AP11" s="126"/>
      <c r="AQ11" s="126"/>
      <c r="AR11" s="126"/>
      <c r="AS11" s="126">
        <v>25774</v>
      </c>
      <c r="AT11" s="126"/>
      <c r="AU11" s="126"/>
      <c r="AV11" s="126">
        <v>26444</v>
      </c>
      <c r="AW11" s="126">
        <v>32498</v>
      </c>
      <c r="AX11" s="126"/>
      <c r="AY11" s="126"/>
      <c r="BA11" s="128">
        <v>34017</v>
      </c>
      <c r="BB11" s="128">
        <v>34017</v>
      </c>
      <c r="BC11" s="128">
        <v>36127</v>
      </c>
      <c r="BD11" s="128">
        <v>38018</v>
      </c>
      <c r="BE11" s="128">
        <v>38018</v>
      </c>
      <c r="BF11" s="128">
        <v>40350</v>
      </c>
      <c r="BG11" s="128">
        <v>40655</v>
      </c>
      <c r="BH11" s="128">
        <v>42602</v>
      </c>
      <c r="BI11" s="128">
        <v>42241</v>
      </c>
      <c r="BJ11" s="128">
        <v>43946</v>
      </c>
      <c r="BK11" s="128">
        <v>41113</v>
      </c>
      <c r="BL11" s="128">
        <v>38995</v>
      </c>
      <c r="BM11" s="128">
        <v>38779</v>
      </c>
      <c r="BN11" s="128">
        <v>38562</v>
      </c>
      <c r="BO11" s="128">
        <v>38661</v>
      </c>
      <c r="BP11" s="128">
        <v>38183</v>
      </c>
      <c r="BQ11" s="128">
        <v>36487</v>
      </c>
      <c r="BR11" s="128">
        <v>35573</v>
      </c>
      <c r="BS11" s="128">
        <v>35269</v>
      </c>
      <c r="BT11" s="128">
        <v>32484</v>
      </c>
      <c r="BU11" s="128">
        <v>36007</v>
      </c>
      <c r="BV11" s="128">
        <v>49950</v>
      </c>
      <c r="BW11" s="128">
        <v>35827</v>
      </c>
      <c r="BX11" s="128">
        <v>35827</v>
      </c>
      <c r="BY11" s="128">
        <v>36319</v>
      </c>
      <c r="BZ11" s="128">
        <v>38599</v>
      </c>
      <c r="CA11" s="128">
        <v>39304</v>
      </c>
      <c r="CB11" s="130">
        <v>39304</v>
      </c>
      <c r="CC11" s="130">
        <v>40182</v>
      </c>
      <c r="CD11" s="130">
        <v>45215</v>
      </c>
      <c r="CE11" s="130">
        <v>49358</v>
      </c>
      <c r="CF11" s="130">
        <v>56272</v>
      </c>
      <c r="CG11" s="130">
        <v>59080</v>
      </c>
      <c r="CH11" s="130">
        <v>56642</v>
      </c>
      <c r="CI11" s="130">
        <v>54287</v>
      </c>
      <c r="CJ11" s="130">
        <v>53145</v>
      </c>
      <c r="CK11" s="128">
        <v>52986</v>
      </c>
      <c r="CL11" s="128">
        <v>49375</v>
      </c>
      <c r="CM11" s="128">
        <v>46625</v>
      </c>
      <c r="CN11" s="128">
        <v>46250</v>
      </c>
      <c r="CO11" s="128">
        <v>45500</v>
      </c>
      <c r="CP11" s="128">
        <v>44125</v>
      </c>
      <c r="CQ11" s="128">
        <v>44125</v>
      </c>
      <c r="CR11" s="128">
        <v>47300</v>
      </c>
      <c r="CS11" s="128">
        <v>47250</v>
      </c>
      <c r="CT11" s="128">
        <v>50950</v>
      </c>
      <c r="CU11" s="128">
        <v>50375</v>
      </c>
      <c r="CV11" s="137">
        <v>49625</v>
      </c>
      <c r="CW11" s="140">
        <v>50625</v>
      </c>
      <c r="CX11" s="126"/>
    </row>
    <row r="12" spans="2:102" s="122" customFormat="1" ht="15">
      <c r="B12" s="123" t="s">
        <v>75</v>
      </c>
      <c r="C12" s="135" t="s">
        <v>167</v>
      </c>
      <c r="D12" s="125" t="s">
        <v>202</v>
      </c>
      <c r="E12" s="126">
        <v>111.95519999999999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>
        <v>117.3648</v>
      </c>
      <c r="Z12" s="126"/>
      <c r="AA12" s="126"/>
      <c r="AB12" s="126"/>
      <c r="AC12" s="126"/>
      <c r="AD12" s="126"/>
      <c r="AE12" s="126">
        <v>118.54079999999999</v>
      </c>
      <c r="AF12" s="126"/>
      <c r="AG12" s="136"/>
      <c r="AH12" s="126"/>
      <c r="AI12" s="126">
        <v>121.5984</v>
      </c>
      <c r="AJ12" s="126">
        <v>122.7744</v>
      </c>
      <c r="AK12" s="126">
        <v>123.00959999999999</v>
      </c>
      <c r="AL12" s="126">
        <v>123.00959999999999</v>
      </c>
      <c r="AM12" s="126">
        <v>123.7152</v>
      </c>
      <c r="AN12" s="126"/>
      <c r="AO12" s="126">
        <v>123.7152</v>
      </c>
      <c r="AP12" s="126"/>
      <c r="AQ12" s="126"/>
      <c r="AR12" s="126"/>
      <c r="AS12" s="126">
        <v>123.9504</v>
      </c>
      <c r="AT12" s="126"/>
      <c r="AU12" s="126"/>
      <c r="AV12" s="126">
        <v>127.008</v>
      </c>
      <c r="AW12" s="126">
        <v>127.4784</v>
      </c>
      <c r="AX12" s="126"/>
      <c r="AY12" s="126"/>
      <c r="BA12" s="137">
        <v>130.0656</v>
      </c>
      <c r="BB12" s="137">
        <v>129.1248</v>
      </c>
      <c r="BC12" s="137">
        <v>129.5952</v>
      </c>
      <c r="BD12" s="137">
        <v>130.7712</v>
      </c>
      <c r="BE12" s="137">
        <v>130.7712</v>
      </c>
      <c r="BF12" s="137">
        <v>130.7712</v>
      </c>
      <c r="BG12" s="137">
        <v>131.712</v>
      </c>
      <c r="BH12" s="137">
        <v>133.8288</v>
      </c>
      <c r="BI12" s="137">
        <v>135.0048</v>
      </c>
      <c r="BJ12" s="137">
        <v>135.0048</v>
      </c>
      <c r="BK12" s="137">
        <v>136.1808</v>
      </c>
      <c r="BL12" s="137">
        <v>138.2976</v>
      </c>
      <c r="BM12" s="137">
        <v>138.299952</v>
      </c>
      <c r="BN12" s="137">
        <v>138.299952</v>
      </c>
      <c r="BO12" s="137">
        <v>138.299952</v>
      </c>
      <c r="BP12" s="137">
        <v>139.388928</v>
      </c>
      <c r="BQ12" s="137">
        <v>138.299952</v>
      </c>
      <c r="BR12" s="137">
        <v>139.388928</v>
      </c>
      <c r="BS12" s="137">
        <v>132.0092928</v>
      </c>
      <c r="BT12" s="137">
        <v>133.0093632</v>
      </c>
      <c r="BU12" s="137">
        <v>133.0093632</v>
      </c>
      <c r="BV12" s="137">
        <v>144.8832</v>
      </c>
      <c r="BW12" s="137">
        <v>144.83380799999998</v>
      </c>
      <c r="BX12" s="137">
        <v>145.92278399999998</v>
      </c>
      <c r="BY12" s="137">
        <v>145.92278399999998</v>
      </c>
      <c r="BZ12" s="137">
        <v>145.92278399999998</v>
      </c>
      <c r="CA12" s="137">
        <v>138.0097152</v>
      </c>
      <c r="CB12" s="138">
        <v>147</v>
      </c>
      <c r="CC12" s="138">
        <v>149.19</v>
      </c>
      <c r="CD12" s="138">
        <v>150.28</v>
      </c>
      <c r="CE12" s="138">
        <v>151.37</v>
      </c>
      <c r="CF12" s="138">
        <v>152.46</v>
      </c>
      <c r="CG12" s="138">
        <v>147.25</v>
      </c>
      <c r="CH12" s="138">
        <v>149.307312</v>
      </c>
      <c r="CI12" s="138">
        <v>150.3370176</v>
      </c>
      <c r="CJ12" s="138">
        <v>150.3370176</v>
      </c>
      <c r="CK12" s="137">
        <v>147.00925984251964</v>
      </c>
      <c r="CL12" s="121">
        <v>148</v>
      </c>
      <c r="CM12" s="121">
        <v>148</v>
      </c>
      <c r="CN12" s="121">
        <v>150.64</v>
      </c>
      <c r="CO12" s="121">
        <v>151</v>
      </c>
      <c r="CP12" s="121">
        <v>153</v>
      </c>
      <c r="CQ12" s="121">
        <v>160</v>
      </c>
      <c r="CR12" s="121">
        <v>162</v>
      </c>
      <c r="CS12" s="121">
        <v>163</v>
      </c>
      <c r="CT12" s="121">
        <v>165</v>
      </c>
      <c r="CU12" s="121">
        <v>168</v>
      </c>
      <c r="CV12" s="149">
        <v>168</v>
      </c>
      <c r="CW12" s="142"/>
      <c r="CX12" s="126"/>
    </row>
    <row r="13" spans="2:102" s="122" customFormat="1" ht="15">
      <c r="B13" s="143"/>
      <c r="C13" s="144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Z13" s="126"/>
      <c r="AA13" s="126"/>
      <c r="AB13" s="126"/>
      <c r="AC13" s="126"/>
      <c r="AD13" s="126"/>
      <c r="AE13" s="126"/>
      <c r="AF13" s="126"/>
      <c r="AG13" s="13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8"/>
      <c r="CC13" s="138"/>
      <c r="CD13" s="138"/>
      <c r="CE13" s="138"/>
      <c r="CF13" s="138"/>
      <c r="CG13" s="138"/>
      <c r="CH13" s="138"/>
      <c r="CI13" s="138"/>
      <c r="CJ13" s="138"/>
      <c r="CK13" s="128"/>
      <c r="CL13" s="141"/>
      <c r="CM13" s="141"/>
      <c r="CN13" s="141"/>
      <c r="CO13" s="141"/>
      <c r="CP13" s="141"/>
      <c r="CQ13" s="141"/>
      <c r="CR13" s="141"/>
      <c r="CS13" s="141"/>
      <c r="CT13" s="141"/>
      <c r="CU13" s="141"/>
      <c r="CV13" s="149"/>
      <c r="CW13" s="134"/>
      <c r="CX13" s="126"/>
    </row>
    <row r="14" spans="2:149" s="122" customFormat="1" ht="15">
      <c r="B14" s="145">
        <v>2</v>
      </c>
      <c r="C14" s="117" t="s">
        <v>163</v>
      </c>
      <c r="D14" s="117"/>
      <c r="E14" s="12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26"/>
      <c r="Z14" s="146"/>
      <c r="AA14" s="146"/>
      <c r="AB14" s="146"/>
      <c r="AC14" s="146"/>
      <c r="AD14" s="146"/>
      <c r="AE14" s="126"/>
      <c r="AF14" s="146"/>
      <c r="AG14" s="147"/>
      <c r="AH14" s="146"/>
      <c r="AI14" s="126"/>
      <c r="AJ14" s="126"/>
      <c r="AK14" s="146"/>
      <c r="AL14" s="126">
        <v>286.59</v>
      </c>
      <c r="AM14" s="146"/>
      <c r="AN14" s="126"/>
      <c r="AO14" s="146"/>
      <c r="AP14" s="126"/>
      <c r="AQ14" s="126"/>
      <c r="AR14" s="126"/>
      <c r="AS14" s="126"/>
      <c r="AT14" s="126"/>
      <c r="AU14" s="126"/>
      <c r="AV14" s="126"/>
      <c r="AW14" s="119"/>
      <c r="AX14" s="126"/>
      <c r="AY14" s="126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48"/>
      <c r="BT14" s="148"/>
      <c r="BU14" s="148"/>
      <c r="BV14" s="137"/>
      <c r="BW14" s="137"/>
      <c r="BX14" s="137"/>
      <c r="BY14" s="137"/>
      <c r="BZ14" s="137"/>
      <c r="CA14" s="137"/>
      <c r="CB14" s="138"/>
      <c r="CC14" s="138"/>
      <c r="CD14" s="138"/>
      <c r="CE14" s="138"/>
      <c r="CF14" s="138"/>
      <c r="CG14" s="138"/>
      <c r="CH14" s="138"/>
      <c r="CI14" s="138"/>
      <c r="CJ14" s="138"/>
      <c r="CK14" s="137"/>
      <c r="CL14" s="149"/>
      <c r="CM14" s="149"/>
      <c r="CN14" s="149"/>
      <c r="CO14" s="149"/>
      <c r="CP14" s="149"/>
      <c r="CQ14" s="149"/>
      <c r="CR14" s="149"/>
      <c r="CS14" s="149"/>
      <c r="CT14" s="149"/>
      <c r="CU14" s="150"/>
      <c r="CV14" s="150"/>
      <c r="CW14" s="150"/>
      <c r="CX14" s="146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</row>
    <row r="15" spans="2:102" s="122" customFormat="1" ht="15">
      <c r="B15" s="123" t="s">
        <v>71</v>
      </c>
      <c r="C15" s="135" t="s">
        <v>164</v>
      </c>
      <c r="D15" s="125" t="s">
        <v>195</v>
      </c>
      <c r="E15" s="126">
        <v>117662</v>
      </c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>
        <v>105116</v>
      </c>
      <c r="AB15" s="126"/>
      <c r="AC15" s="126"/>
      <c r="AD15" s="126"/>
      <c r="AE15" s="126">
        <v>161583</v>
      </c>
      <c r="AG15" s="127"/>
      <c r="AI15" s="126">
        <v>150346</v>
      </c>
      <c r="AJ15" s="126">
        <v>151962</v>
      </c>
      <c r="AK15" s="126">
        <v>156101</v>
      </c>
      <c r="AL15" s="126">
        <v>156101</v>
      </c>
      <c r="AM15" s="126">
        <v>162132</v>
      </c>
      <c r="AN15" s="126"/>
      <c r="AO15" s="126">
        <v>161959</v>
      </c>
      <c r="AP15" s="126"/>
      <c r="AQ15" s="126"/>
      <c r="AR15" s="126"/>
      <c r="AS15" s="126">
        <v>155105</v>
      </c>
      <c r="AT15" s="126"/>
      <c r="AU15" s="126"/>
      <c r="AV15" s="126">
        <v>169400</v>
      </c>
      <c r="AW15" s="126">
        <v>183947</v>
      </c>
      <c r="AX15" s="126"/>
      <c r="AY15" s="126"/>
      <c r="BA15" s="128">
        <v>234065</v>
      </c>
      <c r="BB15" s="129">
        <f>BB7</f>
        <v>246882</v>
      </c>
      <c r="BC15" s="129">
        <f>BC7</f>
        <v>246187</v>
      </c>
      <c r="BD15" s="128">
        <f>BD7</f>
        <v>321694</v>
      </c>
      <c r="BE15" s="129">
        <f>BE7</f>
        <v>405017</v>
      </c>
      <c r="BF15" s="129">
        <f>BF7</f>
        <v>360240</v>
      </c>
      <c r="BG15" s="128">
        <v>396727</v>
      </c>
      <c r="BH15" s="128">
        <v>396250</v>
      </c>
      <c r="BI15" s="128">
        <v>388127</v>
      </c>
      <c r="BJ15" s="128">
        <v>377445</v>
      </c>
      <c r="BK15" s="128">
        <v>349767</v>
      </c>
      <c r="BL15" s="128">
        <v>331319</v>
      </c>
      <c r="BM15" s="128">
        <v>321137</v>
      </c>
      <c r="BN15" s="128">
        <v>266730</v>
      </c>
      <c r="BO15" s="128">
        <v>268199</v>
      </c>
      <c r="BP15" s="128">
        <v>300799</v>
      </c>
      <c r="BQ15" s="128">
        <v>341326</v>
      </c>
      <c r="BR15" s="128">
        <v>331023</v>
      </c>
      <c r="BS15" s="151">
        <v>343064</v>
      </c>
      <c r="BT15" s="151">
        <v>310398</v>
      </c>
      <c r="BU15" s="151">
        <v>327855</v>
      </c>
      <c r="BV15" s="128">
        <v>350128</v>
      </c>
      <c r="BW15" s="128">
        <v>340897</v>
      </c>
      <c r="BX15" s="128">
        <v>291788</v>
      </c>
      <c r="BY15" s="128">
        <v>271169</v>
      </c>
      <c r="BZ15" s="128">
        <v>298979</v>
      </c>
      <c r="CA15" s="128">
        <v>384365</v>
      </c>
      <c r="CB15" s="130">
        <v>356028</v>
      </c>
      <c r="CC15" s="130">
        <v>374688</v>
      </c>
      <c r="CD15" s="130">
        <v>378574</v>
      </c>
      <c r="CE15" s="130">
        <v>378065</v>
      </c>
      <c r="CF15" s="130">
        <v>379097</v>
      </c>
      <c r="CG15" s="130">
        <v>342410</v>
      </c>
      <c r="CH15" s="130">
        <v>349353</v>
      </c>
      <c r="CI15" s="130">
        <v>254789</v>
      </c>
      <c r="CJ15" s="130">
        <f>CJ7</f>
        <v>201489</v>
      </c>
      <c r="CK15" s="131">
        <v>155954</v>
      </c>
      <c r="CL15" s="152">
        <v>166808</v>
      </c>
      <c r="CM15" s="152">
        <v>175396</v>
      </c>
      <c r="CN15" s="152">
        <v>207578</v>
      </c>
      <c r="CO15" s="152">
        <v>232254</v>
      </c>
      <c r="CP15" s="152">
        <v>240138</v>
      </c>
      <c r="CQ15" s="153">
        <v>258059</v>
      </c>
      <c r="CR15" s="134">
        <v>271982</v>
      </c>
      <c r="CS15" s="134">
        <v>314505</v>
      </c>
      <c r="CT15" s="134">
        <v>308032</v>
      </c>
      <c r="CU15" s="134">
        <v>319423</v>
      </c>
      <c r="CV15" s="235">
        <v>326293</v>
      </c>
      <c r="CW15" s="134">
        <v>343582</v>
      </c>
      <c r="CX15" s="126"/>
    </row>
    <row r="16" spans="2:102" s="122" customFormat="1" ht="15">
      <c r="B16" s="123" t="s">
        <v>72</v>
      </c>
      <c r="C16" s="124" t="s">
        <v>196</v>
      </c>
      <c r="D16" s="125" t="s">
        <v>195</v>
      </c>
      <c r="E16" s="126">
        <v>125048</v>
      </c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>
        <v>82245</v>
      </c>
      <c r="AB16" s="126"/>
      <c r="AC16" s="126"/>
      <c r="AD16" s="126"/>
      <c r="AE16" s="126">
        <v>84522</v>
      </c>
      <c r="AG16" s="127"/>
      <c r="AI16" s="126">
        <v>96618</v>
      </c>
      <c r="AJ16" s="126">
        <v>82864</v>
      </c>
      <c r="AK16" s="126">
        <v>84681</v>
      </c>
      <c r="AL16" s="126">
        <v>84681</v>
      </c>
      <c r="AM16" s="126">
        <v>86634</v>
      </c>
      <c r="AN16" s="126"/>
      <c r="AO16" s="126">
        <v>101372</v>
      </c>
      <c r="AP16" s="126"/>
      <c r="AQ16" s="126"/>
      <c r="AR16" s="126"/>
      <c r="AS16" s="126">
        <v>161048</v>
      </c>
      <c r="AT16" s="126"/>
      <c r="AU16" s="126"/>
      <c r="AV16" s="126">
        <v>188786</v>
      </c>
      <c r="AW16" s="126">
        <v>212825</v>
      </c>
      <c r="AX16" s="126"/>
      <c r="AY16" s="126"/>
      <c r="BA16" s="128">
        <v>200074</v>
      </c>
      <c r="BB16" s="128">
        <v>195894</v>
      </c>
      <c r="BC16" s="128">
        <v>194855</v>
      </c>
      <c r="BD16" s="128">
        <v>221331</v>
      </c>
      <c r="BE16" s="128">
        <v>204827</v>
      </c>
      <c r="BF16" s="128">
        <v>203822</v>
      </c>
      <c r="BG16" s="128">
        <v>212009</v>
      </c>
      <c r="BH16" s="128">
        <v>210100</v>
      </c>
      <c r="BI16" s="128">
        <v>209593</v>
      </c>
      <c r="BJ16" s="128">
        <v>200334</v>
      </c>
      <c r="BK16" s="128">
        <v>203675</v>
      </c>
      <c r="BL16" s="128">
        <v>198712</v>
      </c>
      <c r="BM16" s="128">
        <v>200218</v>
      </c>
      <c r="BN16" s="128">
        <v>195011</v>
      </c>
      <c r="BO16" s="128">
        <v>196183</v>
      </c>
      <c r="BP16" s="128">
        <v>191168</v>
      </c>
      <c r="BQ16" s="128">
        <v>182565</v>
      </c>
      <c r="BR16" s="128">
        <v>185109</v>
      </c>
      <c r="BS16" s="151">
        <v>219073</v>
      </c>
      <c r="BT16" s="151">
        <v>198404</v>
      </c>
      <c r="BU16" s="151">
        <v>209701</v>
      </c>
      <c r="BV16" s="128">
        <v>215120</v>
      </c>
      <c r="BW16" s="128">
        <v>192092</v>
      </c>
      <c r="BX16" s="128">
        <v>195575</v>
      </c>
      <c r="BY16" s="128">
        <v>188296</v>
      </c>
      <c r="BZ16" s="128">
        <v>194326</v>
      </c>
      <c r="CA16" s="128">
        <v>231172</v>
      </c>
      <c r="CB16" s="130">
        <v>195118</v>
      </c>
      <c r="CC16" s="130">
        <v>203689</v>
      </c>
      <c r="CD16" s="130">
        <v>212968</v>
      </c>
      <c r="CE16" s="130">
        <v>215227</v>
      </c>
      <c r="CF16" s="130">
        <v>225373</v>
      </c>
      <c r="CG16" s="130">
        <v>229721</v>
      </c>
      <c r="CH16" s="130">
        <v>243082</v>
      </c>
      <c r="CI16" s="130">
        <v>238764</v>
      </c>
      <c r="CJ16" s="130">
        <v>230946</v>
      </c>
      <c r="CK16" s="132">
        <v>250205</v>
      </c>
      <c r="CL16" s="152">
        <v>228507</v>
      </c>
      <c r="CM16" s="152">
        <v>237253</v>
      </c>
      <c r="CN16" s="152">
        <v>222515</v>
      </c>
      <c r="CO16" s="152">
        <v>219799</v>
      </c>
      <c r="CP16" s="152">
        <v>186754</v>
      </c>
      <c r="CQ16" s="134">
        <v>187491</v>
      </c>
      <c r="CR16" s="134">
        <v>182536</v>
      </c>
      <c r="CS16" s="134">
        <v>170393</v>
      </c>
      <c r="CT16" s="134">
        <v>164804</v>
      </c>
      <c r="CU16" s="134">
        <v>162203</v>
      </c>
      <c r="CV16" s="235">
        <v>157341</v>
      </c>
      <c r="CW16" s="134">
        <v>152995</v>
      </c>
      <c r="CX16" s="126"/>
    </row>
    <row r="17" spans="2:102" s="122" customFormat="1" ht="15">
      <c r="B17" s="123" t="s">
        <v>73</v>
      </c>
      <c r="C17" s="135" t="s">
        <v>197</v>
      </c>
      <c r="D17" s="125" t="s">
        <v>165</v>
      </c>
      <c r="E17" s="126">
        <v>137.6</v>
      </c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>
        <v>166.1</v>
      </c>
      <c r="AB17" s="126"/>
      <c r="AC17" s="126"/>
      <c r="AD17" s="126"/>
      <c r="AE17" s="126">
        <v>198.7</v>
      </c>
      <c r="AG17" s="136"/>
      <c r="AI17" s="126">
        <v>239.8</v>
      </c>
      <c r="AJ17" s="126">
        <v>242.9</v>
      </c>
      <c r="AK17" s="126">
        <v>237.2</v>
      </c>
      <c r="AL17" s="126">
        <v>237.2</v>
      </c>
      <c r="AM17" s="126">
        <v>237.2</v>
      </c>
      <c r="AN17" s="126"/>
      <c r="AO17" s="126">
        <v>239.9</v>
      </c>
      <c r="AP17" s="126"/>
      <c r="AQ17" s="126"/>
      <c r="AR17" s="126"/>
      <c r="AS17" s="126">
        <v>258.8</v>
      </c>
      <c r="AT17" s="126"/>
      <c r="AU17" s="126"/>
      <c r="AV17" s="126">
        <v>256.3</v>
      </c>
      <c r="AW17" s="126">
        <v>259.7</v>
      </c>
      <c r="AX17" s="126"/>
      <c r="AY17" s="126"/>
      <c r="BA17" s="137">
        <v>257.9</v>
      </c>
      <c r="BB17" s="137">
        <v>256.9</v>
      </c>
      <c r="BC17" s="137">
        <v>233.4</v>
      </c>
      <c r="BD17" s="137">
        <v>243.3</v>
      </c>
      <c r="BE17" s="137">
        <v>226.2</v>
      </c>
      <c r="BF17" s="137">
        <v>243.3</v>
      </c>
      <c r="BG17" s="137">
        <v>243.9</v>
      </c>
      <c r="BH17" s="137">
        <v>243.4</v>
      </c>
      <c r="BI17" s="137">
        <v>250.8</v>
      </c>
      <c r="BJ17" s="137">
        <v>253.5</v>
      </c>
      <c r="BK17" s="137">
        <v>254.9</v>
      </c>
      <c r="BL17" s="137">
        <v>258.9</v>
      </c>
      <c r="BM17" s="137">
        <v>259.3</v>
      </c>
      <c r="BN17" s="137">
        <v>259.2</v>
      </c>
      <c r="BO17" s="137">
        <v>259.9</v>
      </c>
      <c r="BP17" s="137">
        <v>260.1</v>
      </c>
      <c r="BQ17" s="137">
        <v>261.2</v>
      </c>
      <c r="BR17" s="137">
        <v>266.2</v>
      </c>
      <c r="BS17" s="154">
        <v>268.3</v>
      </c>
      <c r="BT17" s="154">
        <v>276.7</v>
      </c>
      <c r="BU17" s="154">
        <v>276.7</v>
      </c>
      <c r="BV17" s="137">
        <v>217.22</v>
      </c>
      <c r="BW17" s="137">
        <v>276.7</v>
      </c>
      <c r="BX17" s="137">
        <v>277.3</v>
      </c>
      <c r="BY17" s="137">
        <v>277.9</v>
      </c>
      <c r="BZ17" s="137">
        <v>280.1</v>
      </c>
      <c r="CA17" s="137">
        <v>280.6</v>
      </c>
      <c r="CB17" s="138">
        <v>280</v>
      </c>
      <c r="CC17" s="138">
        <v>387.4</v>
      </c>
      <c r="CD17" s="138">
        <v>357.1</v>
      </c>
      <c r="CE17" s="138">
        <v>354.6</v>
      </c>
      <c r="CF17" s="138">
        <v>357.9</v>
      </c>
      <c r="CG17" s="138">
        <v>353.67</v>
      </c>
      <c r="CH17" s="138">
        <v>348.92</v>
      </c>
      <c r="CI17" s="138">
        <v>341.61</v>
      </c>
      <c r="CJ17" s="138">
        <v>338.67</v>
      </c>
      <c r="CK17" s="137">
        <v>330.6</v>
      </c>
      <c r="CL17" s="149">
        <v>322.7</v>
      </c>
      <c r="CM17" s="149">
        <v>319.1</v>
      </c>
      <c r="CN17" s="149">
        <v>286.1</v>
      </c>
      <c r="CO17" s="149">
        <v>289</v>
      </c>
      <c r="CP17" s="149">
        <v>286</v>
      </c>
      <c r="CQ17" s="149">
        <v>286.2</v>
      </c>
      <c r="CR17" s="149">
        <v>286.7</v>
      </c>
      <c r="CS17" s="149">
        <v>286.4</v>
      </c>
      <c r="CT17" s="121">
        <v>296.4</v>
      </c>
      <c r="CU17" s="121">
        <v>288.1</v>
      </c>
      <c r="CV17" s="235">
        <v>291.4</v>
      </c>
      <c r="CW17" s="121">
        <v>291.3</v>
      </c>
      <c r="CX17" s="126"/>
    </row>
    <row r="18" spans="2:102" s="122" customFormat="1" ht="15">
      <c r="B18" s="123" t="s">
        <v>160</v>
      </c>
      <c r="C18" s="135" t="s">
        <v>166</v>
      </c>
      <c r="D18" s="125" t="s">
        <v>198</v>
      </c>
      <c r="E18" s="126">
        <v>185.45</v>
      </c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>
        <v>185.45</v>
      </c>
      <c r="AB18" s="126"/>
      <c r="AC18" s="126"/>
      <c r="AD18" s="126"/>
      <c r="AE18" s="126">
        <v>310.82</v>
      </c>
      <c r="AG18" s="136"/>
      <c r="AI18" s="126">
        <v>309.36</v>
      </c>
      <c r="AJ18" s="126">
        <v>287.76</v>
      </c>
      <c r="AK18" s="126">
        <v>286.59</v>
      </c>
      <c r="AL18" s="126">
        <v>286.59</v>
      </c>
      <c r="AM18" s="126">
        <v>290.5</v>
      </c>
      <c r="AN18" s="126"/>
      <c r="AO18" s="126">
        <v>346.69</v>
      </c>
      <c r="AP18" s="126"/>
      <c r="AQ18" s="126"/>
      <c r="AR18" s="126"/>
      <c r="AS18" s="126">
        <v>289.25</v>
      </c>
      <c r="AT18" s="126"/>
      <c r="AU18" s="126"/>
      <c r="AV18" s="126">
        <v>251.56</v>
      </c>
      <c r="AW18" s="126">
        <v>301.15</v>
      </c>
      <c r="AX18" s="126"/>
      <c r="AY18" s="126"/>
      <c r="BA18" s="137">
        <v>286.83</v>
      </c>
      <c r="BB18" s="137">
        <v>288.92</v>
      </c>
      <c r="BC18" s="137">
        <v>300.68</v>
      </c>
      <c r="BD18" s="137">
        <v>309.05</v>
      </c>
      <c r="BE18" s="137">
        <v>308.45</v>
      </c>
      <c r="BF18" s="137">
        <v>307.52</v>
      </c>
      <c r="BG18" s="137">
        <v>306.86</v>
      </c>
      <c r="BH18" s="137">
        <v>303.78</v>
      </c>
      <c r="BI18" s="137">
        <v>302.1</v>
      </c>
      <c r="BJ18" s="137">
        <v>290.46</v>
      </c>
      <c r="BK18" s="137">
        <v>287.38</v>
      </c>
      <c r="BL18" s="137">
        <v>286.94</v>
      </c>
      <c r="BM18" s="137">
        <v>286.94</v>
      </c>
      <c r="BN18" s="137">
        <v>286.94</v>
      </c>
      <c r="BO18" s="137">
        <v>286.94</v>
      </c>
      <c r="BP18" s="137">
        <v>282.48</v>
      </c>
      <c r="BQ18" s="137">
        <v>282.48</v>
      </c>
      <c r="BR18" s="137">
        <v>282.48</v>
      </c>
      <c r="BS18" s="154">
        <v>331.53</v>
      </c>
      <c r="BT18" s="154">
        <v>275.4</v>
      </c>
      <c r="BU18" s="154">
        <v>305.11</v>
      </c>
      <c r="BV18" s="137">
        <v>281.76</v>
      </c>
      <c r="BW18" s="137">
        <v>281.17</v>
      </c>
      <c r="BX18" s="137">
        <v>286.55</v>
      </c>
      <c r="BY18" s="137">
        <v>302.69</v>
      </c>
      <c r="BZ18" s="137">
        <v>311.55</v>
      </c>
      <c r="CA18" s="137">
        <v>375.31</v>
      </c>
      <c r="CB18" s="138">
        <v>365</v>
      </c>
      <c r="CC18" s="138">
        <v>373.31</v>
      </c>
      <c r="CD18" s="138">
        <v>374.56</v>
      </c>
      <c r="CE18" s="138">
        <v>389.66</v>
      </c>
      <c r="CF18" s="138">
        <v>411.88</v>
      </c>
      <c r="CG18" s="138">
        <v>406.98</v>
      </c>
      <c r="CH18" s="138">
        <v>399.71</v>
      </c>
      <c r="CI18" s="138">
        <v>392.28</v>
      </c>
      <c r="CJ18" s="138">
        <v>390.17</v>
      </c>
      <c r="CK18" s="137">
        <v>387.81</v>
      </c>
      <c r="CL18" s="149">
        <v>363.11</v>
      </c>
      <c r="CM18" s="149">
        <v>359.59</v>
      </c>
      <c r="CN18" s="149">
        <v>384.24</v>
      </c>
      <c r="CO18" s="149">
        <v>373.24</v>
      </c>
      <c r="CP18" s="149">
        <v>381.53</v>
      </c>
      <c r="CQ18" s="149">
        <v>392.25</v>
      </c>
      <c r="CR18" s="149">
        <v>407.77</v>
      </c>
      <c r="CS18" s="149">
        <v>408.76</v>
      </c>
      <c r="CT18" s="121">
        <v>408.76</v>
      </c>
      <c r="CU18" s="121">
        <v>403.14</v>
      </c>
      <c r="CV18" s="235">
        <v>403.35</v>
      </c>
      <c r="CW18" s="121">
        <v>405.91</v>
      </c>
      <c r="CX18" s="126"/>
    </row>
    <row r="19" spans="2:102" s="122" customFormat="1" ht="15">
      <c r="B19" s="123" t="s">
        <v>74</v>
      </c>
      <c r="C19" s="124" t="s">
        <v>200</v>
      </c>
      <c r="D19" s="125" t="s">
        <v>201</v>
      </c>
      <c r="E19" s="126">
        <v>35513</v>
      </c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>
        <v>39098</v>
      </c>
      <c r="AB19" s="126"/>
      <c r="AC19" s="126"/>
      <c r="AD19" s="126"/>
      <c r="AE19" s="126">
        <v>24797</v>
      </c>
      <c r="AG19" s="127"/>
      <c r="AI19" s="126">
        <v>26266</v>
      </c>
      <c r="AJ19" s="126">
        <v>27305</v>
      </c>
      <c r="AK19" s="126">
        <v>27070</v>
      </c>
      <c r="AL19" s="126">
        <v>27070</v>
      </c>
      <c r="AM19" s="126">
        <v>28387</v>
      </c>
      <c r="AN19" s="126"/>
      <c r="AO19" s="126">
        <v>28160</v>
      </c>
      <c r="AP19" s="126"/>
      <c r="AQ19" s="126"/>
      <c r="AR19" s="126"/>
      <c r="AS19" s="126">
        <v>25774</v>
      </c>
      <c r="AT19" s="126"/>
      <c r="AU19" s="126"/>
      <c r="AV19" s="126">
        <v>26444</v>
      </c>
      <c r="AW19" s="126">
        <v>32498</v>
      </c>
      <c r="AX19" s="126"/>
      <c r="AY19" s="126"/>
      <c r="BA19" s="128">
        <v>34017</v>
      </c>
      <c r="BB19" s="128">
        <v>34017</v>
      </c>
      <c r="BC19" s="128">
        <v>36127</v>
      </c>
      <c r="BD19" s="128">
        <v>38018</v>
      </c>
      <c r="BE19" s="128">
        <v>38018</v>
      </c>
      <c r="BF19" s="128">
        <v>40350</v>
      </c>
      <c r="BG19" s="128">
        <v>40655</v>
      </c>
      <c r="BH19" s="128">
        <v>42602</v>
      </c>
      <c r="BI19" s="128">
        <v>42241</v>
      </c>
      <c r="BJ19" s="128">
        <v>43946</v>
      </c>
      <c r="BK19" s="128">
        <v>41113</v>
      </c>
      <c r="BL19" s="128">
        <v>38995</v>
      </c>
      <c r="BM19" s="128">
        <v>38779</v>
      </c>
      <c r="BN19" s="128">
        <v>38562</v>
      </c>
      <c r="BO19" s="128">
        <v>38661</v>
      </c>
      <c r="BP19" s="128">
        <v>38183</v>
      </c>
      <c r="BQ19" s="128">
        <v>36487</v>
      </c>
      <c r="BR19" s="128">
        <v>35573</v>
      </c>
      <c r="BS19" s="128">
        <v>35704</v>
      </c>
      <c r="BT19" s="128">
        <v>35269</v>
      </c>
      <c r="BU19" s="128">
        <v>37131</v>
      </c>
      <c r="BV19" s="128">
        <v>49950</v>
      </c>
      <c r="BW19" s="128">
        <v>35827</v>
      </c>
      <c r="BX19" s="128">
        <v>35827</v>
      </c>
      <c r="BY19" s="128">
        <v>36319</v>
      </c>
      <c r="BZ19" s="128">
        <v>38599</v>
      </c>
      <c r="CA19" s="128">
        <v>39304</v>
      </c>
      <c r="CB19" s="130">
        <v>39304</v>
      </c>
      <c r="CC19" s="130">
        <v>40182</v>
      </c>
      <c r="CD19" s="130">
        <v>45215</v>
      </c>
      <c r="CE19" s="130">
        <v>49538</v>
      </c>
      <c r="CF19" s="130">
        <v>56272</v>
      </c>
      <c r="CG19" s="130">
        <v>59080</v>
      </c>
      <c r="CH19" s="130">
        <v>56642</v>
      </c>
      <c r="CI19" s="130">
        <v>54287</v>
      </c>
      <c r="CJ19" s="130">
        <v>53145</v>
      </c>
      <c r="CK19" s="128">
        <v>52986</v>
      </c>
      <c r="CL19" s="141">
        <v>49375</v>
      </c>
      <c r="CM19" s="141">
        <v>46625</v>
      </c>
      <c r="CN19" s="141">
        <v>46250</v>
      </c>
      <c r="CO19" s="141">
        <v>45500</v>
      </c>
      <c r="CP19" s="141">
        <v>44125</v>
      </c>
      <c r="CQ19" s="141">
        <v>44125</v>
      </c>
      <c r="CR19" s="141">
        <v>47300</v>
      </c>
      <c r="CS19" s="141">
        <v>47250</v>
      </c>
      <c r="CT19" s="141">
        <v>50950</v>
      </c>
      <c r="CU19" s="141">
        <v>50375</v>
      </c>
      <c r="CV19" s="149">
        <v>49625</v>
      </c>
      <c r="CW19" s="134">
        <v>50625</v>
      </c>
      <c r="CX19" s="126"/>
    </row>
    <row r="20" spans="2:102" s="122" customFormat="1" ht="15">
      <c r="B20" s="123" t="s">
        <v>75</v>
      </c>
      <c r="C20" s="135" t="s">
        <v>167</v>
      </c>
      <c r="D20" s="125" t="s">
        <v>202</v>
      </c>
      <c r="E20" s="126">
        <v>111.95519999999999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26">
        <v>0</v>
      </c>
      <c r="V20" s="126">
        <v>0</v>
      </c>
      <c r="W20" s="126">
        <v>0</v>
      </c>
      <c r="X20" s="126">
        <v>117.3648</v>
      </c>
      <c r="Z20" s="126">
        <v>0</v>
      </c>
      <c r="AA20" s="126">
        <v>0</v>
      </c>
      <c r="AB20" s="126">
        <v>0</v>
      </c>
      <c r="AC20" s="126">
        <v>0</v>
      </c>
      <c r="AD20" s="126">
        <v>0</v>
      </c>
      <c r="AE20" s="126">
        <v>118.54079999999999</v>
      </c>
      <c r="AF20" s="126">
        <v>0</v>
      </c>
      <c r="AG20" s="136"/>
      <c r="AH20" s="126">
        <v>0</v>
      </c>
      <c r="AI20" s="126">
        <v>121.5984</v>
      </c>
      <c r="AJ20" s="126">
        <v>122.7744</v>
      </c>
      <c r="AK20" s="126">
        <v>123.00959999999999</v>
      </c>
      <c r="AL20" s="126">
        <v>123.00959999999999</v>
      </c>
      <c r="AM20" s="126">
        <v>123.7152</v>
      </c>
      <c r="AN20" s="126">
        <v>0</v>
      </c>
      <c r="AO20" s="126">
        <v>123.7152</v>
      </c>
      <c r="AP20" s="126">
        <v>0</v>
      </c>
      <c r="AQ20" s="126">
        <v>0</v>
      </c>
      <c r="AR20" s="126">
        <v>0</v>
      </c>
      <c r="AS20" s="126">
        <v>123.9504</v>
      </c>
      <c r="AT20" s="126">
        <v>0</v>
      </c>
      <c r="AU20" s="126">
        <v>0</v>
      </c>
      <c r="AV20" s="126">
        <v>127.008</v>
      </c>
      <c r="AW20" s="126">
        <v>127.4784</v>
      </c>
      <c r="AX20" s="126">
        <v>0</v>
      </c>
      <c r="AY20" s="126">
        <v>0</v>
      </c>
      <c r="AZ20" s="126">
        <v>0</v>
      </c>
      <c r="BA20" s="137">
        <v>130.0656</v>
      </c>
      <c r="BB20" s="137">
        <v>129.1248</v>
      </c>
      <c r="BC20" s="137">
        <v>129.5952</v>
      </c>
      <c r="BD20" s="137">
        <v>130.7712</v>
      </c>
      <c r="BE20" s="137">
        <v>130.7712</v>
      </c>
      <c r="BF20" s="137">
        <v>130.7712</v>
      </c>
      <c r="BG20" s="137">
        <v>131.712</v>
      </c>
      <c r="BH20" s="137">
        <v>133.8288</v>
      </c>
      <c r="BI20" s="137">
        <v>135.0048</v>
      </c>
      <c r="BJ20" s="137">
        <v>135.0048</v>
      </c>
      <c r="BK20" s="137">
        <v>136.1808</v>
      </c>
      <c r="BL20" s="137">
        <v>138.2976</v>
      </c>
      <c r="BM20" s="137">
        <v>138.299952</v>
      </c>
      <c r="BN20" s="137">
        <v>138.299952</v>
      </c>
      <c r="BO20" s="137">
        <v>138.299952</v>
      </c>
      <c r="BP20" s="137">
        <v>139.388928</v>
      </c>
      <c r="BQ20" s="137">
        <v>138.299952</v>
      </c>
      <c r="BR20" s="137">
        <v>139.388928</v>
      </c>
      <c r="BS20" s="137">
        <v>132.0092928</v>
      </c>
      <c r="BT20" s="137">
        <v>133.0093632</v>
      </c>
      <c r="BU20" s="137">
        <v>133.0093632</v>
      </c>
      <c r="BV20" s="137">
        <v>144.8832</v>
      </c>
      <c r="BW20" s="137">
        <v>144.83380799999998</v>
      </c>
      <c r="BX20" s="137">
        <v>145.92278399999998</v>
      </c>
      <c r="BY20" s="137">
        <v>145.92278399999998</v>
      </c>
      <c r="BZ20" s="137">
        <v>145.92278399999998</v>
      </c>
      <c r="CA20" s="137">
        <v>138.0097152</v>
      </c>
      <c r="CB20" s="137">
        <v>147</v>
      </c>
      <c r="CC20" s="137">
        <v>149.19</v>
      </c>
      <c r="CD20" s="137">
        <v>150.28</v>
      </c>
      <c r="CE20" s="137">
        <v>151.367664</v>
      </c>
      <c r="CF20" s="137">
        <v>152.46</v>
      </c>
      <c r="CG20" s="137">
        <v>147.25</v>
      </c>
      <c r="CH20" s="137">
        <v>149.307312</v>
      </c>
      <c r="CI20" s="137">
        <v>150.3370176</v>
      </c>
      <c r="CJ20" s="137">
        <v>150.3370176</v>
      </c>
      <c r="CK20" s="137">
        <v>147.00925984251964</v>
      </c>
      <c r="CL20" s="235">
        <v>148</v>
      </c>
      <c r="CM20" s="235">
        <v>148</v>
      </c>
      <c r="CN20" s="235">
        <v>150.64</v>
      </c>
      <c r="CO20" s="235">
        <v>151</v>
      </c>
      <c r="CP20" s="235">
        <v>153</v>
      </c>
      <c r="CQ20" s="235">
        <v>160</v>
      </c>
      <c r="CR20" s="235">
        <v>162</v>
      </c>
      <c r="CS20" s="235">
        <v>163</v>
      </c>
      <c r="CT20" s="235">
        <v>165</v>
      </c>
      <c r="CU20" s="235">
        <v>168</v>
      </c>
      <c r="CV20" s="149">
        <v>168</v>
      </c>
      <c r="CW20" s="142"/>
      <c r="CX20" s="126"/>
    </row>
    <row r="21" spans="2:102" s="122" customFormat="1" ht="12.75">
      <c r="B21" s="143"/>
      <c r="C21" s="144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Z21" s="126"/>
      <c r="AA21" s="126"/>
      <c r="AB21" s="126"/>
      <c r="AC21" s="126"/>
      <c r="AD21" s="126"/>
      <c r="AE21" s="126"/>
      <c r="AG21" s="147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  <c r="CA21" s="137"/>
      <c r="CB21" s="138"/>
      <c r="CC21" s="138"/>
      <c r="CD21" s="138"/>
      <c r="CE21" s="138"/>
      <c r="CF21" s="138"/>
      <c r="CG21" s="138"/>
      <c r="CH21" s="138"/>
      <c r="CI21" s="138"/>
      <c r="CJ21" s="138"/>
      <c r="CK21" s="137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26"/>
    </row>
    <row r="22" spans="2:149" s="122" customFormat="1" ht="15">
      <c r="B22" s="145">
        <v>3</v>
      </c>
      <c r="C22" s="117" t="s">
        <v>169</v>
      </c>
      <c r="D22" s="117"/>
      <c r="E22" s="12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26"/>
      <c r="Z22" s="146"/>
      <c r="AA22" s="146"/>
      <c r="AB22" s="146"/>
      <c r="AC22" s="126"/>
      <c r="AD22" s="126"/>
      <c r="AE22" s="126"/>
      <c r="AG22" s="147"/>
      <c r="AI22" s="146"/>
      <c r="AJ22" s="126"/>
      <c r="AK22" s="146"/>
      <c r="AL22" s="126"/>
      <c r="AM22" s="146"/>
      <c r="AN22" s="126"/>
      <c r="AO22" s="146"/>
      <c r="AP22" s="126"/>
      <c r="AQ22" s="126"/>
      <c r="AR22" s="126"/>
      <c r="AS22" s="126"/>
      <c r="AT22" s="126"/>
      <c r="AU22" s="126"/>
      <c r="AV22" s="126"/>
      <c r="AW22" s="146"/>
      <c r="AX22" s="126"/>
      <c r="AY22" s="126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48"/>
      <c r="BT22" s="148"/>
      <c r="BU22" s="148"/>
      <c r="BV22" s="137"/>
      <c r="BW22" s="137"/>
      <c r="BX22" s="137"/>
      <c r="BY22" s="137"/>
      <c r="BZ22" s="137"/>
      <c r="CA22" s="137"/>
      <c r="CB22" s="138"/>
      <c r="CC22" s="138"/>
      <c r="CD22" s="138"/>
      <c r="CE22" s="138"/>
      <c r="CF22" s="138"/>
      <c r="CG22" s="138"/>
      <c r="CH22" s="138"/>
      <c r="CI22" s="138"/>
      <c r="CJ22" s="138"/>
      <c r="CK22" s="137"/>
      <c r="CL22" s="137"/>
      <c r="CM22" s="137"/>
      <c r="CN22" s="137"/>
      <c r="CO22" s="137"/>
      <c r="CP22" s="137"/>
      <c r="CQ22" s="137"/>
      <c r="CR22" s="137"/>
      <c r="CS22" s="137"/>
      <c r="CT22" s="137"/>
      <c r="CU22" s="155"/>
      <c r="CV22" s="155"/>
      <c r="CW22" s="155"/>
      <c r="CX22" s="146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</row>
    <row r="23" spans="2:102" s="122" customFormat="1" ht="22.5" customHeight="1">
      <c r="B23" s="123" t="s">
        <v>71</v>
      </c>
      <c r="C23" s="135" t="s">
        <v>197</v>
      </c>
      <c r="D23" s="125" t="s">
        <v>202</v>
      </c>
      <c r="E23" s="126">
        <v>137.6</v>
      </c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>
        <v>166.1</v>
      </c>
      <c r="Z23" s="126"/>
      <c r="AA23" s="126"/>
      <c r="AB23" s="126"/>
      <c r="AC23" s="126"/>
      <c r="AD23" s="126"/>
      <c r="AE23" s="126">
        <v>198.7</v>
      </c>
      <c r="AG23" s="136"/>
      <c r="AI23" s="126"/>
      <c r="AJ23" s="126">
        <v>242.9</v>
      </c>
      <c r="AK23" s="126">
        <v>237.2</v>
      </c>
      <c r="AM23" s="126">
        <v>237.2</v>
      </c>
      <c r="AN23" s="126"/>
      <c r="AO23" s="126"/>
      <c r="AP23" s="126"/>
      <c r="AQ23" s="126"/>
      <c r="AR23" s="126"/>
      <c r="AS23" s="126">
        <v>258.8</v>
      </c>
      <c r="AT23" s="126"/>
      <c r="AU23" s="126"/>
      <c r="AV23" s="126">
        <v>256.3</v>
      </c>
      <c r="AW23" s="64"/>
      <c r="AX23" s="126"/>
      <c r="AY23" s="126"/>
      <c r="BA23" s="137">
        <v>257.9</v>
      </c>
      <c r="BB23" s="137">
        <v>256.9</v>
      </c>
      <c r="BC23" s="137">
        <v>233.4</v>
      </c>
      <c r="BD23" s="137">
        <v>243.3</v>
      </c>
      <c r="BE23" s="137">
        <v>226.2</v>
      </c>
      <c r="BF23" s="137">
        <v>243.3</v>
      </c>
      <c r="BG23" s="137">
        <v>243.9</v>
      </c>
      <c r="BH23" s="137">
        <v>243.4</v>
      </c>
      <c r="BI23" s="137">
        <v>250.8</v>
      </c>
      <c r="BJ23" s="137">
        <v>253.5</v>
      </c>
      <c r="BK23" s="137">
        <v>254.9</v>
      </c>
      <c r="BL23" s="137">
        <v>258.9</v>
      </c>
      <c r="BM23" s="137">
        <v>259.3</v>
      </c>
      <c r="BN23" s="137">
        <v>259.2</v>
      </c>
      <c r="BO23" s="137">
        <v>259.9</v>
      </c>
      <c r="BP23" s="137">
        <v>260.1</v>
      </c>
      <c r="BQ23" s="137">
        <v>261.2</v>
      </c>
      <c r="BR23" s="137">
        <v>266.2</v>
      </c>
      <c r="BS23" s="137">
        <v>267.2</v>
      </c>
      <c r="BT23" s="137">
        <v>268.7</v>
      </c>
      <c r="BU23" s="137">
        <v>268.3</v>
      </c>
      <c r="BV23" s="137">
        <v>217.22</v>
      </c>
      <c r="BW23" s="137">
        <v>276.7</v>
      </c>
      <c r="BX23" s="137">
        <v>277.3</v>
      </c>
      <c r="BY23" s="137">
        <v>277.9</v>
      </c>
      <c r="BZ23" s="137">
        <v>280.13</v>
      </c>
      <c r="CA23" s="137">
        <v>280.6</v>
      </c>
      <c r="CB23" s="138">
        <v>280.6</v>
      </c>
      <c r="CC23" s="138">
        <v>287.4</v>
      </c>
      <c r="CD23" s="138">
        <v>357.1</v>
      </c>
      <c r="CE23" s="138">
        <v>354.6</v>
      </c>
      <c r="CF23" s="138">
        <v>357</v>
      </c>
      <c r="CG23" s="138">
        <v>353.67</v>
      </c>
      <c r="CH23" s="138">
        <v>348.92</v>
      </c>
      <c r="CI23" s="138">
        <v>341.61</v>
      </c>
      <c r="CJ23" s="138">
        <v>338.67</v>
      </c>
      <c r="CK23" s="137">
        <v>330.6</v>
      </c>
      <c r="CL23" s="137">
        <v>322.7</v>
      </c>
      <c r="CM23" s="137">
        <v>319.1</v>
      </c>
      <c r="CN23" s="137">
        <v>286.1</v>
      </c>
      <c r="CO23" s="137">
        <v>289</v>
      </c>
      <c r="CP23" s="137">
        <v>286</v>
      </c>
      <c r="CQ23" s="137">
        <v>286.2</v>
      </c>
      <c r="CR23" s="137">
        <v>286.7</v>
      </c>
      <c r="CS23" s="137">
        <v>286.4</v>
      </c>
      <c r="CT23" s="121">
        <v>296.4</v>
      </c>
      <c r="CU23" s="121">
        <v>288.1</v>
      </c>
      <c r="CV23" s="235">
        <v>291.4</v>
      </c>
      <c r="CW23" s="121">
        <v>291.3</v>
      </c>
      <c r="CX23" s="126"/>
    </row>
    <row r="24" spans="2:102" s="122" customFormat="1" ht="18.75" customHeight="1">
      <c r="B24" s="123" t="s">
        <v>72</v>
      </c>
      <c r="C24" s="135" t="s">
        <v>164</v>
      </c>
      <c r="D24" s="125" t="s">
        <v>195</v>
      </c>
      <c r="E24" s="126">
        <v>117662</v>
      </c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>
        <v>121706</v>
      </c>
      <c r="Z24" s="126"/>
      <c r="AA24" s="126"/>
      <c r="AB24" s="126"/>
      <c r="AC24" s="126"/>
      <c r="AD24" s="126"/>
      <c r="AE24" s="126">
        <v>180263</v>
      </c>
      <c r="AG24" s="127"/>
      <c r="AI24" s="126"/>
      <c r="AJ24" s="126">
        <v>170202</v>
      </c>
      <c r="AK24" s="126">
        <v>171962</v>
      </c>
      <c r="AM24" s="126">
        <v>171962</v>
      </c>
      <c r="AN24" s="126"/>
      <c r="AO24" s="126"/>
      <c r="AP24" s="126"/>
      <c r="AQ24" s="126"/>
      <c r="AR24" s="126"/>
      <c r="AS24" s="126">
        <v>174024</v>
      </c>
      <c r="AT24" s="126"/>
      <c r="AU24" s="126"/>
      <c r="AV24" s="126">
        <v>196067</v>
      </c>
      <c r="AW24" s="64"/>
      <c r="AX24" s="126"/>
      <c r="AY24" s="126"/>
      <c r="BA24" s="128">
        <v>245956</v>
      </c>
      <c r="BB24" s="129">
        <f>BB15</f>
        <v>246882</v>
      </c>
      <c r="BC24" s="129">
        <f>BC15</f>
        <v>246187</v>
      </c>
      <c r="BD24" s="128">
        <f>BD15</f>
        <v>321694</v>
      </c>
      <c r="BE24" s="129">
        <f>BE15</f>
        <v>405017</v>
      </c>
      <c r="BF24" s="129">
        <f>BF15</f>
        <v>360240</v>
      </c>
      <c r="BG24" s="128">
        <v>396727</v>
      </c>
      <c r="BH24" s="128">
        <v>396250</v>
      </c>
      <c r="BI24" s="128">
        <v>388127</v>
      </c>
      <c r="BJ24" s="128">
        <v>377445</v>
      </c>
      <c r="BK24" s="128">
        <v>349767</v>
      </c>
      <c r="BL24" s="128">
        <v>331319</v>
      </c>
      <c r="BM24" s="128">
        <v>321137</v>
      </c>
      <c r="BN24" s="128">
        <v>266730</v>
      </c>
      <c r="BO24" s="128">
        <v>268199</v>
      </c>
      <c r="BP24" s="128">
        <v>300799</v>
      </c>
      <c r="BQ24" s="128">
        <v>341326</v>
      </c>
      <c r="BR24" s="128">
        <v>331023</v>
      </c>
      <c r="BS24" s="128">
        <v>327276</v>
      </c>
      <c r="BT24" s="128">
        <v>343064</v>
      </c>
      <c r="BU24" s="128">
        <v>328486</v>
      </c>
      <c r="BV24" s="128">
        <v>350128</v>
      </c>
      <c r="BW24" s="128">
        <v>299451</v>
      </c>
      <c r="BX24" s="128">
        <v>283695</v>
      </c>
      <c r="BY24" s="128">
        <v>302578</v>
      </c>
      <c r="BZ24" s="128">
        <v>340650</v>
      </c>
      <c r="CA24" s="128">
        <v>384365</v>
      </c>
      <c r="CB24" s="130" t="s">
        <v>203</v>
      </c>
      <c r="CC24" s="130">
        <v>374688</v>
      </c>
      <c r="CD24" s="130">
        <v>378574</v>
      </c>
      <c r="CE24" s="130">
        <v>378065</v>
      </c>
      <c r="CF24" s="130">
        <v>379097</v>
      </c>
      <c r="CG24" s="130">
        <v>342410</v>
      </c>
      <c r="CH24" s="130">
        <v>349353</v>
      </c>
      <c r="CI24" s="130">
        <v>254789</v>
      </c>
      <c r="CJ24" s="130">
        <f>CJ15</f>
        <v>201489</v>
      </c>
      <c r="CK24" s="128">
        <v>155954</v>
      </c>
      <c r="CL24" s="128">
        <v>166808</v>
      </c>
      <c r="CM24" s="128">
        <v>175396</v>
      </c>
      <c r="CN24" s="128">
        <v>207578</v>
      </c>
      <c r="CO24" s="132">
        <v>232254</v>
      </c>
      <c r="CP24" s="132">
        <v>240138</v>
      </c>
      <c r="CQ24" s="133">
        <v>258059</v>
      </c>
      <c r="CR24" s="134">
        <v>271982</v>
      </c>
      <c r="CS24" s="134">
        <v>314505</v>
      </c>
      <c r="CT24" s="134">
        <v>308032</v>
      </c>
      <c r="CU24" s="134">
        <v>319423</v>
      </c>
      <c r="CV24" s="235">
        <v>326293</v>
      </c>
      <c r="CW24" s="134">
        <v>343582</v>
      </c>
      <c r="CX24" s="126"/>
    </row>
    <row r="25" spans="2:102" s="122" customFormat="1" ht="15">
      <c r="B25" s="123" t="s">
        <v>73</v>
      </c>
      <c r="C25" s="135" t="s">
        <v>204</v>
      </c>
      <c r="D25" s="125" t="s">
        <v>195</v>
      </c>
      <c r="E25" s="126">
        <v>104050</v>
      </c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>
        <v>107950</v>
      </c>
      <c r="Z25" s="126"/>
      <c r="AA25" s="126"/>
      <c r="AB25" s="126"/>
      <c r="AC25" s="126"/>
      <c r="AD25" s="126"/>
      <c r="AE25" s="126">
        <v>109025</v>
      </c>
      <c r="AG25" s="127"/>
      <c r="AI25" s="126"/>
      <c r="AJ25" s="126">
        <v>114325</v>
      </c>
      <c r="AK25" s="126">
        <v>117325</v>
      </c>
      <c r="AM25" s="126">
        <v>117325</v>
      </c>
      <c r="AN25" s="126"/>
      <c r="AO25" s="126"/>
      <c r="AP25" s="126"/>
      <c r="AQ25" s="126"/>
      <c r="AR25" s="126"/>
      <c r="AS25" s="126">
        <v>124650</v>
      </c>
      <c r="AT25" s="126"/>
      <c r="AU25" s="126"/>
      <c r="AV25" s="126">
        <v>117050</v>
      </c>
      <c r="AW25" s="64"/>
      <c r="AX25" s="126"/>
      <c r="AY25" s="126"/>
      <c r="BA25" s="128">
        <v>140300</v>
      </c>
      <c r="BB25" s="128">
        <v>146300</v>
      </c>
      <c r="BC25" s="128">
        <v>147800</v>
      </c>
      <c r="BD25" s="128">
        <v>148800</v>
      </c>
      <c r="BE25" s="128">
        <v>161800</v>
      </c>
      <c r="BF25" s="128">
        <v>161800</v>
      </c>
      <c r="BG25" s="128">
        <v>153300</v>
      </c>
      <c r="BH25" s="128">
        <v>153800</v>
      </c>
      <c r="BI25" s="128">
        <v>155300</v>
      </c>
      <c r="BJ25" s="128">
        <v>154800</v>
      </c>
      <c r="BK25" s="128">
        <v>166300</v>
      </c>
      <c r="BL25" s="128">
        <v>162300</v>
      </c>
      <c r="BM25" s="128">
        <v>166300</v>
      </c>
      <c r="BN25" s="128">
        <v>162900</v>
      </c>
      <c r="BO25" s="128">
        <v>162900</v>
      </c>
      <c r="BP25" s="128">
        <v>160400</v>
      </c>
      <c r="BQ25" s="128">
        <v>159400</v>
      </c>
      <c r="BR25" s="128">
        <v>155900</v>
      </c>
      <c r="BS25" s="128">
        <v>152900</v>
      </c>
      <c r="BT25" s="128">
        <v>155900</v>
      </c>
      <c r="BU25" s="128">
        <v>148900</v>
      </c>
      <c r="BV25" s="128">
        <v>145900</v>
      </c>
      <c r="BW25" s="128">
        <v>147400</v>
      </c>
      <c r="BX25" s="128">
        <v>144900</v>
      </c>
      <c r="BY25" s="128">
        <v>141400</v>
      </c>
      <c r="BZ25" s="128">
        <v>143400</v>
      </c>
      <c r="CA25" s="128">
        <v>141317</v>
      </c>
      <c r="CB25" s="130" t="s">
        <v>205</v>
      </c>
      <c r="CC25" s="130">
        <v>167400</v>
      </c>
      <c r="CD25" s="130">
        <v>175400</v>
      </c>
      <c r="CE25" s="130">
        <v>174400</v>
      </c>
      <c r="CF25" s="130">
        <v>178400</v>
      </c>
      <c r="CG25" s="130">
        <v>167410</v>
      </c>
      <c r="CH25" s="130">
        <v>159465</v>
      </c>
      <c r="CI25" s="130">
        <v>151836</v>
      </c>
      <c r="CJ25" s="130">
        <v>141398</v>
      </c>
      <c r="CK25" s="128">
        <v>131900</v>
      </c>
      <c r="CL25" s="134">
        <v>128400</v>
      </c>
      <c r="CM25" s="134">
        <v>128400</v>
      </c>
      <c r="CN25" s="134">
        <v>128400</v>
      </c>
      <c r="CO25" s="134">
        <v>131400</v>
      </c>
      <c r="CP25" s="134">
        <v>126900</v>
      </c>
      <c r="CQ25" s="134">
        <v>132400</v>
      </c>
      <c r="CR25" s="134">
        <v>144650</v>
      </c>
      <c r="CS25" s="134">
        <v>150650</v>
      </c>
      <c r="CT25" s="134">
        <v>146650</v>
      </c>
      <c r="CU25" s="134">
        <v>148150</v>
      </c>
      <c r="CV25" s="235">
        <v>151150</v>
      </c>
      <c r="CW25" s="156">
        <v>162650</v>
      </c>
      <c r="CX25" s="126"/>
    </row>
    <row r="26" spans="2:102" s="122" customFormat="1" ht="15">
      <c r="B26" s="123" t="s">
        <v>160</v>
      </c>
      <c r="C26" s="135" t="s">
        <v>171</v>
      </c>
      <c r="D26" s="125" t="s">
        <v>198</v>
      </c>
      <c r="E26" s="126">
        <v>168</v>
      </c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>
        <v>168</v>
      </c>
      <c r="Z26" s="126"/>
      <c r="AA26" s="126"/>
      <c r="AB26" s="126"/>
      <c r="AC26" s="126"/>
      <c r="AD26" s="126"/>
      <c r="AE26" s="126">
        <v>168</v>
      </c>
      <c r="AG26" s="136"/>
      <c r="AI26" s="126"/>
      <c r="AJ26" s="126">
        <v>168</v>
      </c>
      <c r="AK26" s="126">
        <v>168</v>
      </c>
      <c r="AM26" s="126">
        <v>168</v>
      </c>
      <c r="AN26" s="126"/>
      <c r="AO26" s="126"/>
      <c r="AP26" s="126"/>
      <c r="AQ26" s="126"/>
      <c r="AR26" s="126"/>
      <c r="AS26" s="126">
        <v>168</v>
      </c>
      <c r="AT26" s="126"/>
      <c r="AU26" s="126"/>
      <c r="AV26" s="126">
        <v>168</v>
      </c>
      <c r="AW26" s="64"/>
      <c r="AX26" s="126"/>
      <c r="AY26" s="126"/>
      <c r="BA26" s="137">
        <v>168</v>
      </c>
      <c r="BB26" s="137">
        <v>168</v>
      </c>
      <c r="BC26" s="137">
        <v>168</v>
      </c>
      <c r="BD26" s="137">
        <v>168</v>
      </c>
      <c r="BE26" s="137">
        <v>168</v>
      </c>
      <c r="BF26" s="137">
        <v>168</v>
      </c>
      <c r="BG26" s="137">
        <v>180</v>
      </c>
      <c r="BH26" s="137">
        <v>180</v>
      </c>
      <c r="BI26" s="137">
        <v>180</v>
      </c>
      <c r="BJ26" s="137">
        <v>180</v>
      </c>
      <c r="BK26" s="137">
        <v>180</v>
      </c>
      <c r="BL26" s="137">
        <v>198</v>
      </c>
      <c r="BM26" s="137">
        <v>198</v>
      </c>
      <c r="BN26" s="137">
        <v>198</v>
      </c>
      <c r="BO26" s="137">
        <v>198</v>
      </c>
      <c r="BP26" s="137">
        <v>198</v>
      </c>
      <c r="BQ26" s="137">
        <v>198</v>
      </c>
      <c r="BR26" s="137">
        <v>198</v>
      </c>
      <c r="BS26" s="137">
        <v>198</v>
      </c>
      <c r="BT26" s="137">
        <v>198</v>
      </c>
      <c r="BU26" s="137">
        <v>198</v>
      </c>
      <c r="BV26" s="137">
        <v>198</v>
      </c>
      <c r="BW26" s="137">
        <v>198</v>
      </c>
      <c r="BX26" s="137">
        <v>198</v>
      </c>
      <c r="BY26" s="137">
        <v>198</v>
      </c>
      <c r="BZ26" s="137">
        <v>198</v>
      </c>
      <c r="CA26" s="137">
        <v>198</v>
      </c>
      <c r="CB26" s="138">
        <v>198</v>
      </c>
      <c r="CC26" s="138">
        <v>198</v>
      </c>
      <c r="CD26" s="138">
        <v>198</v>
      </c>
      <c r="CE26" s="138">
        <v>198</v>
      </c>
      <c r="CF26" s="138">
        <v>198</v>
      </c>
      <c r="CG26" s="138">
        <v>198</v>
      </c>
      <c r="CH26" s="138">
        <v>198</v>
      </c>
      <c r="CI26" s="138">
        <v>198</v>
      </c>
      <c r="CJ26" s="138">
        <v>198</v>
      </c>
      <c r="CK26" s="137">
        <v>198</v>
      </c>
      <c r="CL26" s="137">
        <v>198</v>
      </c>
      <c r="CM26" s="137">
        <v>188</v>
      </c>
      <c r="CN26" s="137">
        <v>188</v>
      </c>
      <c r="CO26" s="137">
        <v>188</v>
      </c>
      <c r="CP26" s="137">
        <v>188</v>
      </c>
      <c r="CQ26" s="137">
        <v>188</v>
      </c>
      <c r="CR26" s="137">
        <v>188</v>
      </c>
      <c r="CS26" s="137">
        <v>188</v>
      </c>
      <c r="CT26" s="157">
        <v>188</v>
      </c>
      <c r="CU26" s="157">
        <v>188</v>
      </c>
      <c r="CV26" s="273">
        <v>188</v>
      </c>
      <c r="CW26" s="157">
        <v>188</v>
      </c>
      <c r="CX26" s="126"/>
    </row>
    <row r="27" spans="2:102" s="122" customFormat="1" ht="15">
      <c r="B27" s="123" t="s">
        <v>74</v>
      </c>
      <c r="C27" s="135" t="s">
        <v>167</v>
      </c>
      <c r="D27" s="125" t="s">
        <v>202</v>
      </c>
      <c r="E27" s="126">
        <v>111.95519999999999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>
        <v>0</v>
      </c>
      <c r="N27" s="126">
        <v>0</v>
      </c>
      <c r="O27" s="126">
        <v>0</v>
      </c>
      <c r="P27" s="126">
        <v>0</v>
      </c>
      <c r="Q27" s="126">
        <v>0</v>
      </c>
      <c r="R27" s="126">
        <v>0</v>
      </c>
      <c r="S27" s="126">
        <v>0</v>
      </c>
      <c r="T27" s="126">
        <v>0</v>
      </c>
      <c r="U27" s="126">
        <v>0</v>
      </c>
      <c r="V27" s="126">
        <v>0</v>
      </c>
      <c r="W27" s="126">
        <v>0</v>
      </c>
      <c r="X27" s="126">
        <v>117.3648</v>
      </c>
      <c r="Z27" s="126">
        <v>0</v>
      </c>
      <c r="AA27" s="126">
        <v>0</v>
      </c>
      <c r="AB27" s="126">
        <v>0</v>
      </c>
      <c r="AC27" s="126">
        <v>0</v>
      </c>
      <c r="AD27" s="126">
        <v>0</v>
      </c>
      <c r="AE27" s="126">
        <v>118.54079999999999</v>
      </c>
      <c r="AF27" s="126">
        <v>0</v>
      </c>
      <c r="AG27" s="136"/>
      <c r="AH27" s="126">
        <v>0</v>
      </c>
      <c r="AI27" s="126">
        <v>121.5984</v>
      </c>
      <c r="AJ27" s="126">
        <v>122.7744</v>
      </c>
      <c r="AK27" s="126">
        <v>123.00959999999999</v>
      </c>
      <c r="AM27" s="126">
        <v>123.7152</v>
      </c>
      <c r="AN27" s="126">
        <v>0</v>
      </c>
      <c r="AO27" s="126">
        <v>123.7152</v>
      </c>
      <c r="AP27" s="126">
        <v>0</v>
      </c>
      <c r="AQ27" s="126">
        <v>0</v>
      </c>
      <c r="AR27" s="126">
        <v>0</v>
      </c>
      <c r="AS27" s="126">
        <v>123.9504</v>
      </c>
      <c r="AT27" s="126">
        <v>0</v>
      </c>
      <c r="AU27" s="126">
        <v>0</v>
      </c>
      <c r="AV27" s="126">
        <v>127.008</v>
      </c>
      <c r="AW27" s="126">
        <v>127.4784</v>
      </c>
      <c r="AX27" s="126">
        <v>0</v>
      </c>
      <c r="AY27" s="126">
        <v>0</v>
      </c>
      <c r="AZ27" s="126">
        <v>0</v>
      </c>
      <c r="BA27" s="137">
        <v>130.0656</v>
      </c>
      <c r="BB27" s="137">
        <v>129.1248</v>
      </c>
      <c r="BC27" s="137">
        <v>129.5952</v>
      </c>
      <c r="BD27" s="137">
        <v>130.7712</v>
      </c>
      <c r="BE27" s="137">
        <v>130.7712</v>
      </c>
      <c r="BF27" s="137">
        <v>130.7712</v>
      </c>
      <c r="BG27" s="137">
        <v>131.712</v>
      </c>
      <c r="BH27" s="137">
        <v>133.8288</v>
      </c>
      <c r="BI27" s="137">
        <v>135.0048</v>
      </c>
      <c r="BJ27" s="137">
        <v>135.0048</v>
      </c>
      <c r="BK27" s="137">
        <v>136.1808</v>
      </c>
      <c r="BL27" s="137">
        <v>138.2976</v>
      </c>
      <c r="BM27" s="137">
        <v>138.299952</v>
      </c>
      <c r="BN27" s="137">
        <v>138.299952</v>
      </c>
      <c r="BO27" s="137">
        <v>138.299952</v>
      </c>
      <c r="BP27" s="137">
        <v>139.388928</v>
      </c>
      <c r="BQ27" s="137">
        <v>138.299952</v>
      </c>
      <c r="BR27" s="137">
        <v>139.388928</v>
      </c>
      <c r="BS27" s="137">
        <v>132.0092928</v>
      </c>
      <c r="BT27" s="137">
        <v>133.0093632</v>
      </c>
      <c r="BU27" s="137">
        <v>133.0093632</v>
      </c>
      <c r="BV27" s="137">
        <v>144.8832</v>
      </c>
      <c r="BW27" s="137">
        <v>144.83380799999998</v>
      </c>
      <c r="BX27" s="137">
        <v>145.92278399999998</v>
      </c>
      <c r="BY27" s="137">
        <v>145.92278399999998</v>
      </c>
      <c r="BZ27" s="137">
        <v>145.92278399999998</v>
      </c>
      <c r="CA27" s="137">
        <v>138.0097152</v>
      </c>
      <c r="CB27" s="137">
        <v>147</v>
      </c>
      <c r="CC27" s="137">
        <v>149.19</v>
      </c>
      <c r="CD27" s="137">
        <v>150.28</v>
      </c>
      <c r="CE27" s="137">
        <v>151.37</v>
      </c>
      <c r="CF27" s="137">
        <v>152.46</v>
      </c>
      <c r="CG27" s="137">
        <v>147.25</v>
      </c>
      <c r="CH27" s="137">
        <v>149.307312</v>
      </c>
      <c r="CI27" s="137">
        <v>150.3370176</v>
      </c>
      <c r="CJ27" s="137">
        <v>150.3370176</v>
      </c>
      <c r="CK27" s="137">
        <v>147.00925984251964</v>
      </c>
      <c r="CL27" s="235">
        <v>148</v>
      </c>
      <c r="CM27" s="235">
        <v>148</v>
      </c>
      <c r="CN27" s="235">
        <v>150.64</v>
      </c>
      <c r="CO27" s="235">
        <v>151</v>
      </c>
      <c r="CP27" s="235">
        <v>153</v>
      </c>
      <c r="CQ27" s="235">
        <v>160</v>
      </c>
      <c r="CR27" s="235">
        <v>162</v>
      </c>
      <c r="CS27" s="235">
        <v>163</v>
      </c>
      <c r="CT27" s="235">
        <v>165</v>
      </c>
      <c r="CU27" s="235">
        <v>168</v>
      </c>
      <c r="CV27" s="137">
        <v>168</v>
      </c>
      <c r="CW27" s="159"/>
      <c r="CX27" s="126"/>
    </row>
    <row r="28" spans="2:102" s="122" customFormat="1" ht="15">
      <c r="B28" s="160"/>
      <c r="C28" s="144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Z28" s="126"/>
      <c r="AA28" s="126"/>
      <c r="AB28" s="126"/>
      <c r="AC28" s="126"/>
      <c r="AD28" s="126"/>
      <c r="AE28" s="126"/>
      <c r="AG28" s="147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64"/>
      <c r="AX28" s="126"/>
      <c r="AY28" s="126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  <c r="CA28" s="137"/>
      <c r="CB28" s="138"/>
      <c r="CC28" s="138"/>
      <c r="CD28" s="138"/>
      <c r="CE28" s="138"/>
      <c r="CF28" s="138"/>
      <c r="CG28" s="138"/>
      <c r="CH28" s="138"/>
      <c r="CI28" s="138"/>
      <c r="CJ28" s="138"/>
      <c r="CK28" s="137"/>
      <c r="CL28" s="137"/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26"/>
    </row>
    <row r="29" spans="2:149" s="122" customFormat="1" ht="15">
      <c r="B29" s="145">
        <v>4</v>
      </c>
      <c r="C29" s="117" t="s">
        <v>172</v>
      </c>
      <c r="D29" s="117"/>
      <c r="E29" s="126"/>
      <c r="F29" s="146"/>
      <c r="G29" s="146"/>
      <c r="H29" s="146"/>
      <c r="I29" s="146"/>
      <c r="J29" s="119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26"/>
      <c r="Z29" s="146"/>
      <c r="AA29" s="146"/>
      <c r="AB29" s="146"/>
      <c r="AC29" s="126"/>
      <c r="AD29" s="126"/>
      <c r="AE29" s="126"/>
      <c r="AG29" s="147"/>
      <c r="AI29" s="126"/>
      <c r="AJ29" s="126"/>
      <c r="AK29" s="126"/>
      <c r="AL29" s="126"/>
      <c r="AM29" s="146"/>
      <c r="AN29" s="126"/>
      <c r="AO29" s="126"/>
      <c r="AP29" s="126"/>
      <c r="AQ29" s="126"/>
      <c r="AR29" s="126"/>
      <c r="AS29" s="126"/>
      <c r="AT29" s="126"/>
      <c r="AU29" s="126"/>
      <c r="AV29" s="126"/>
      <c r="AW29" s="64"/>
      <c r="AX29" s="126"/>
      <c r="AY29" s="126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48"/>
      <c r="BT29" s="148"/>
      <c r="BU29" s="148"/>
      <c r="BV29" s="137"/>
      <c r="BW29" s="137"/>
      <c r="BX29" s="137"/>
      <c r="BY29" s="137"/>
      <c r="BZ29" s="137"/>
      <c r="CA29" s="137"/>
      <c r="CB29" s="138"/>
      <c r="CC29" s="138"/>
      <c r="CD29" s="138"/>
      <c r="CE29" s="138"/>
      <c r="CF29" s="138"/>
      <c r="CG29" s="138"/>
      <c r="CH29" s="138"/>
      <c r="CI29" s="138"/>
      <c r="CJ29" s="138"/>
      <c r="CK29" s="137"/>
      <c r="CL29" s="137"/>
      <c r="CM29" s="137"/>
      <c r="CN29" s="137"/>
      <c r="CO29" s="137"/>
      <c r="CP29" s="137"/>
      <c r="CQ29" s="137"/>
      <c r="CR29" s="137"/>
      <c r="CS29" s="137"/>
      <c r="CT29" s="137"/>
      <c r="CU29" s="155"/>
      <c r="CV29" s="155"/>
      <c r="CW29" s="155"/>
      <c r="CX29" s="146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</row>
    <row r="30" spans="2:115" s="122" customFormat="1" ht="15">
      <c r="B30" s="123" t="s">
        <v>71</v>
      </c>
      <c r="C30" s="135" t="s">
        <v>173</v>
      </c>
      <c r="D30" s="125" t="s">
        <v>165</v>
      </c>
      <c r="E30" s="126">
        <v>116.16</v>
      </c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>
        <v>122.14</v>
      </c>
      <c r="Z30" s="126"/>
      <c r="AA30" s="126"/>
      <c r="AB30" s="126"/>
      <c r="AC30" s="126"/>
      <c r="AD30" s="126"/>
      <c r="AE30" s="126">
        <v>131.81</v>
      </c>
      <c r="AG30" s="136"/>
      <c r="AI30" s="126"/>
      <c r="AJ30" s="126">
        <v>138.48</v>
      </c>
      <c r="AK30" s="126">
        <v>142.91</v>
      </c>
      <c r="AM30" s="126">
        <v>145.26</v>
      </c>
      <c r="AN30" s="126"/>
      <c r="AO30" s="126"/>
      <c r="AP30" s="126"/>
      <c r="AQ30" s="126"/>
      <c r="AR30" s="126"/>
      <c r="AS30" s="126">
        <v>173.25</v>
      </c>
      <c r="AT30" s="126"/>
      <c r="AU30" s="126"/>
      <c r="AV30" s="126">
        <v>181.11</v>
      </c>
      <c r="AW30" s="64"/>
      <c r="AX30" s="126"/>
      <c r="AY30" s="126"/>
      <c r="BA30" s="137">
        <v>136.69</v>
      </c>
      <c r="BB30" s="137">
        <v>136.24</v>
      </c>
      <c r="BC30" s="137">
        <v>134.1</v>
      </c>
      <c r="BD30" s="137">
        <v>133.93</v>
      </c>
      <c r="BE30" s="137">
        <v>134.42</v>
      </c>
      <c r="BF30" s="137">
        <v>137.6</v>
      </c>
      <c r="BG30" s="137">
        <v>138.99</v>
      </c>
      <c r="BH30" s="137">
        <v>139.25</v>
      </c>
      <c r="BI30" s="137">
        <v>141.91</v>
      </c>
      <c r="BJ30" s="137">
        <v>142.76</v>
      </c>
      <c r="BK30" s="137">
        <v>143.83</v>
      </c>
      <c r="BL30" s="137">
        <v>144.08</v>
      </c>
      <c r="BM30" s="137">
        <v>143.74</v>
      </c>
      <c r="BN30" s="137">
        <v>142.89</v>
      </c>
      <c r="BO30" s="137">
        <v>144.33</v>
      </c>
      <c r="BP30" s="137">
        <v>143.95</v>
      </c>
      <c r="BQ30" s="137">
        <v>143.74</v>
      </c>
      <c r="BR30" s="137">
        <v>144.43</v>
      </c>
      <c r="BS30" s="137">
        <v>144.78</v>
      </c>
      <c r="BT30" s="137">
        <v>144.88</v>
      </c>
      <c r="BU30" s="137">
        <v>144.72</v>
      </c>
      <c r="BV30" s="137">
        <v>144.79</v>
      </c>
      <c r="BW30" s="137">
        <v>145.71</v>
      </c>
      <c r="BX30" s="137">
        <v>146.4</v>
      </c>
      <c r="BY30" s="137">
        <v>148.13</v>
      </c>
      <c r="BZ30" s="137">
        <v>148.18</v>
      </c>
      <c r="CA30" s="137">
        <v>148.21</v>
      </c>
      <c r="CB30" s="138">
        <v>148.21</v>
      </c>
      <c r="CC30" s="138">
        <v>150.71</v>
      </c>
      <c r="CD30" s="138">
        <v>159.36</v>
      </c>
      <c r="CE30" s="138">
        <v>160.11</v>
      </c>
      <c r="CF30" s="138">
        <v>167.71</v>
      </c>
      <c r="CG30" s="138">
        <v>170.33</v>
      </c>
      <c r="CH30" s="138">
        <v>171.24</v>
      </c>
      <c r="CI30" s="138">
        <v>168.45</v>
      </c>
      <c r="CJ30" s="138">
        <v>164.89</v>
      </c>
      <c r="CK30" s="120">
        <v>161.94</v>
      </c>
      <c r="CL30" s="120">
        <v>157.02</v>
      </c>
      <c r="CM30" s="120">
        <v>159.87</v>
      </c>
      <c r="CN30" s="120">
        <v>150.87</v>
      </c>
      <c r="CO30" s="120">
        <v>150.64</v>
      </c>
      <c r="CP30" s="120">
        <v>150.7</v>
      </c>
      <c r="CQ30" s="121">
        <v>153.18</v>
      </c>
      <c r="CR30" s="121">
        <v>153.63</v>
      </c>
      <c r="CS30" s="121">
        <v>156.06</v>
      </c>
      <c r="CT30" s="121">
        <v>157.95</v>
      </c>
      <c r="CU30" s="121">
        <v>157.56</v>
      </c>
      <c r="CV30" s="235">
        <v>158.03</v>
      </c>
      <c r="CW30" s="121">
        <v>159.31</v>
      </c>
      <c r="CX30" s="126"/>
      <c r="CY30" s="126"/>
      <c r="CZ30" s="126"/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6"/>
    </row>
    <row r="31" spans="2:115" s="122" customFormat="1" ht="15" customHeight="1">
      <c r="B31" s="123" t="s">
        <v>72</v>
      </c>
      <c r="C31" s="135" t="s">
        <v>197</v>
      </c>
      <c r="D31" s="125" t="s">
        <v>165</v>
      </c>
      <c r="E31" s="126">
        <v>137.6</v>
      </c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>
        <v>166.1</v>
      </c>
      <c r="Z31" s="126"/>
      <c r="AA31" s="126"/>
      <c r="AB31" s="126"/>
      <c r="AC31" s="126"/>
      <c r="AD31" s="126"/>
      <c r="AE31" s="126">
        <v>198.7</v>
      </c>
      <c r="AG31" s="136"/>
      <c r="AI31" s="126"/>
      <c r="AJ31" s="126">
        <v>242.9</v>
      </c>
      <c r="AK31" s="126">
        <v>237.2</v>
      </c>
      <c r="AM31" s="126">
        <v>237.2</v>
      </c>
      <c r="AN31" s="126"/>
      <c r="AO31" s="126"/>
      <c r="AP31" s="126"/>
      <c r="AQ31" s="126"/>
      <c r="AR31" s="126"/>
      <c r="AS31" s="126">
        <v>258.8</v>
      </c>
      <c r="AT31" s="126"/>
      <c r="AU31" s="126"/>
      <c r="AV31" s="126">
        <v>256.3</v>
      </c>
      <c r="AW31" s="64"/>
      <c r="AX31" s="126"/>
      <c r="AY31" s="126"/>
      <c r="BA31" s="137">
        <v>257.9</v>
      </c>
      <c r="BB31" s="137">
        <v>256.9</v>
      </c>
      <c r="BC31" s="137">
        <v>233.4</v>
      </c>
      <c r="BD31" s="137">
        <v>243.3</v>
      </c>
      <c r="BE31" s="137">
        <v>226.2</v>
      </c>
      <c r="BF31" s="137">
        <v>243.3</v>
      </c>
      <c r="BG31" s="137">
        <v>243.9</v>
      </c>
      <c r="BH31" s="137">
        <v>243.4</v>
      </c>
      <c r="BI31" s="137">
        <v>250.8</v>
      </c>
      <c r="BJ31" s="137">
        <v>253.5</v>
      </c>
      <c r="BK31" s="137">
        <v>254.9</v>
      </c>
      <c r="BL31" s="137">
        <v>258.9</v>
      </c>
      <c r="BM31" s="137">
        <v>259.3</v>
      </c>
      <c r="BN31" s="137">
        <v>259.2</v>
      </c>
      <c r="BO31" s="137">
        <v>259.9</v>
      </c>
      <c r="BP31" s="137">
        <v>260.1</v>
      </c>
      <c r="BQ31" s="137">
        <v>261.2</v>
      </c>
      <c r="BR31" s="137">
        <v>266.2</v>
      </c>
      <c r="BS31" s="137">
        <v>267.2</v>
      </c>
      <c r="BT31" s="137">
        <v>268.7</v>
      </c>
      <c r="BU31" s="137">
        <v>268.3</v>
      </c>
      <c r="BV31" s="137">
        <v>217.22</v>
      </c>
      <c r="BW31" s="137">
        <v>276.7</v>
      </c>
      <c r="BX31" s="137">
        <v>277.3</v>
      </c>
      <c r="BY31" s="137">
        <v>277.9</v>
      </c>
      <c r="BZ31" s="137">
        <v>280.13</v>
      </c>
      <c r="CA31" s="137">
        <v>280.6</v>
      </c>
      <c r="CB31" s="138">
        <v>280.6</v>
      </c>
      <c r="CC31" s="138">
        <v>287.4</v>
      </c>
      <c r="CD31" s="138">
        <v>357.1</v>
      </c>
      <c r="CE31" s="138">
        <v>354.6</v>
      </c>
      <c r="CF31" s="138">
        <v>357.9</v>
      </c>
      <c r="CG31" s="138">
        <v>353.67</v>
      </c>
      <c r="CH31" s="138">
        <v>348.92</v>
      </c>
      <c r="CI31" s="138">
        <v>341.61</v>
      </c>
      <c r="CJ31" s="138">
        <v>338.67</v>
      </c>
      <c r="CK31" s="137">
        <v>330.6</v>
      </c>
      <c r="CL31" s="137">
        <v>322.7</v>
      </c>
      <c r="CM31" s="137">
        <v>319.1</v>
      </c>
      <c r="CN31" s="137">
        <v>286.1</v>
      </c>
      <c r="CO31" s="137">
        <v>289</v>
      </c>
      <c r="CP31" s="137">
        <v>286</v>
      </c>
      <c r="CQ31" s="137">
        <v>286.2</v>
      </c>
      <c r="CR31" s="137">
        <v>286.7</v>
      </c>
      <c r="CS31" s="137">
        <v>286.4</v>
      </c>
      <c r="CT31" s="121">
        <v>296.4</v>
      </c>
      <c r="CU31" s="121">
        <v>288.1</v>
      </c>
      <c r="CV31" s="235">
        <v>291.4</v>
      </c>
      <c r="CW31" s="121">
        <v>291.3</v>
      </c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</row>
    <row r="32" spans="2:115" s="122" customFormat="1" ht="15">
      <c r="B32" s="123" t="s">
        <v>73</v>
      </c>
      <c r="C32" s="124" t="s">
        <v>200</v>
      </c>
      <c r="D32" s="125" t="s">
        <v>201</v>
      </c>
      <c r="E32" s="126">
        <v>35513</v>
      </c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>
        <v>39098</v>
      </c>
      <c r="Z32" s="126"/>
      <c r="AA32" s="126"/>
      <c r="AB32" s="126"/>
      <c r="AC32" s="126"/>
      <c r="AD32" s="126"/>
      <c r="AE32" s="126">
        <v>40560</v>
      </c>
      <c r="AG32" s="127"/>
      <c r="AI32" s="126"/>
      <c r="AJ32" s="126">
        <v>43210</v>
      </c>
      <c r="AK32" s="126">
        <v>43435</v>
      </c>
      <c r="AM32" s="126">
        <v>44335</v>
      </c>
      <c r="AN32" s="126"/>
      <c r="AO32" s="126"/>
      <c r="AP32" s="126"/>
      <c r="AQ32" s="126"/>
      <c r="AR32" s="126"/>
      <c r="AS32" s="126">
        <v>39160</v>
      </c>
      <c r="AT32" s="126"/>
      <c r="AU32" s="126"/>
      <c r="AV32" s="126">
        <v>39923</v>
      </c>
      <c r="AW32" s="64"/>
      <c r="AX32" s="126"/>
      <c r="AY32" s="126"/>
      <c r="BA32" s="128">
        <v>34017</v>
      </c>
      <c r="BB32" s="128">
        <v>34017</v>
      </c>
      <c r="BC32" s="128">
        <v>36127</v>
      </c>
      <c r="BD32" s="128">
        <v>38018</v>
      </c>
      <c r="BE32" s="128">
        <v>38018</v>
      </c>
      <c r="BF32" s="128">
        <v>40350</v>
      </c>
      <c r="BG32" s="128">
        <v>40655</v>
      </c>
      <c r="BH32" s="128">
        <v>42602</v>
      </c>
      <c r="BI32" s="128">
        <v>42241</v>
      </c>
      <c r="BJ32" s="128">
        <v>43946</v>
      </c>
      <c r="BK32" s="128">
        <v>41113</v>
      </c>
      <c r="BL32" s="128">
        <v>38995</v>
      </c>
      <c r="BM32" s="128">
        <v>38779</v>
      </c>
      <c r="BN32" s="128">
        <v>38562</v>
      </c>
      <c r="BO32" s="128">
        <v>38661</v>
      </c>
      <c r="BP32" s="128">
        <v>38183</v>
      </c>
      <c r="BQ32" s="128">
        <v>36487</v>
      </c>
      <c r="BR32" s="128">
        <v>35573</v>
      </c>
      <c r="BS32" s="128">
        <v>35704</v>
      </c>
      <c r="BT32" s="128">
        <v>35269</v>
      </c>
      <c r="BU32" s="128">
        <v>37131</v>
      </c>
      <c r="BV32" s="128">
        <v>49950</v>
      </c>
      <c r="BW32" s="128">
        <v>35827</v>
      </c>
      <c r="BX32" s="128">
        <v>35827</v>
      </c>
      <c r="BY32" s="128">
        <v>36319</v>
      </c>
      <c r="BZ32" s="128">
        <v>38599</v>
      </c>
      <c r="CA32" s="128">
        <v>39304</v>
      </c>
      <c r="CB32" s="130">
        <v>39304</v>
      </c>
      <c r="CC32" s="130">
        <v>40182</v>
      </c>
      <c r="CD32" s="130">
        <v>45215</v>
      </c>
      <c r="CE32" s="130">
        <v>49538</v>
      </c>
      <c r="CF32" s="130">
        <v>56272</v>
      </c>
      <c r="CG32" s="130">
        <v>59080</v>
      </c>
      <c r="CH32" s="130">
        <v>56642</v>
      </c>
      <c r="CI32" s="130">
        <v>54287</v>
      </c>
      <c r="CJ32" s="130">
        <v>53145</v>
      </c>
      <c r="CK32" s="128">
        <v>52986</v>
      </c>
      <c r="CL32" s="128">
        <v>49375</v>
      </c>
      <c r="CM32" s="128">
        <v>46625</v>
      </c>
      <c r="CN32" s="128">
        <v>46250</v>
      </c>
      <c r="CO32" s="128">
        <v>45500</v>
      </c>
      <c r="CP32" s="128">
        <v>44125</v>
      </c>
      <c r="CQ32" s="128">
        <v>44125</v>
      </c>
      <c r="CR32" s="128">
        <v>47300</v>
      </c>
      <c r="CS32" s="128">
        <v>47250</v>
      </c>
      <c r="CT32" s="128">
        <v>50950</v>
      </c>
      <c r="CU32" s="128">
        <v>50375</v>
      </c>
      <c r="CV32" s="137">
        <v>49625</v>
      </c>
      <c r="CW32" s="140">
        <v>50625</v>
      </c>
      <c r="CX32" s="126"/>
      <c r="CY32" s="126"/>
      <c r="CZ32" s="126"/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6"/>
    </row>
    <row r="33" spans="2:115" s="122" customFormat="1" ht="15">
      <c r="B33" s="123" t="s">
        <v>160</v>
      </c>
      <c r="C33" s="135" t="s">
        <v>174</v>
      </c>
      <c r="D33" s="125" t="s">
        <v>165</v>
      </c>
      <c r="E33" s="126">
        <v>116.16</v>
      </c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>
        <v>122.14</v>
      </c>
      <c r="Z33" s="126"/>
      <c r="AA33" s="126"/>
      <c r="AB33" s="126"/>
      <c r="AC33" s="126"/>
      <c r="AD33" s="126"/>
      <c r="AE33" s="126">
        <v>131.81</v>
      </c>
      <c r="AG33" s="136"/>
      <c r="AI33" s="126"/>
      <c r="AJ33" s="126">
        <v>138.48</v>
      </c>
      <c r="AK33" s="126">
        <v>142.91</v>
      </c>
      <c r="AM33" s="126">
        <v>145.26</v>
      </c>
      <c r="AN33" s="126"/>
      <c r="AO33" s="126"/>
      <c r="AP33" s="126"/>
      <c r="AQ33" s="126"/>
      <c r="AR33" s="126"/>
      <c r="AS33" s="126">
        <v>173.25</v>
      </c>
      <c r="AT33" s="126"/>
      <c r="AU33" s="126"/>
      <c r="AV33" s="126">
        <v>181.11</v>
      </c>
      <c r="AW33" s="64"/>
      <c r="AX33" s="126"/>
      <c r="AY33" s="126"/>
      <c r="BA33" s="137">
        <v>136.69</v>
      </c>
      <c r="BB33" s="137">
        <v>136.24</v>
      </c>
      <c r="BC33" s="137">
        <v>134.1</v>
      </c>
      <c r="BD33" s="137">
        <v>133.93</v>
      </c>
      <c r="BE33" s="137">
        <v>134.42</v>
      </c>
      <c r="BF33" s="137">
        <v>137.6</v>
      </c>
      <c r="BG33" s="137">
        <v>138.99</v>
      </c>
      <c r="BH33" s="137">
        <v>139.25</v>
      </c>
      <c r="BI33" s="137">
        <v>141.91</v>
      </c>
      <c r="BJ33" s="137">
        <v>142.76</v>
      </c>
      <c r="BK33" s="137">
        <v>143.83</v>
      </c>
      <c r="BL33" s="137">
        <v>144.08</v>
      </c>
      <c r="BM33" s="137">
        <v>143.74</v>
      </c>
      <c r="BN33" s="137">
        <v>142.89</v>
      </c>
      <c r="BO33" s="137">
        <v>144.33</v>
      </c>
      <c r="BP33" s="137">
        <v>143.95</v>
      </c>
      <c r="BQ33" s="137">
        <v>143.74</v>
      </c>
      <c r="BR33" s="137">
        <v>144.43</v>
      </c>
      <c r="BS33" s="137">
        <v>144.78</v>
      </c>
      <c r="BT33" s="137">
        <v>144.88</v>
      </c>
      <c r="BU33" s="137">
        <v>144.72</v>
      </c>
      <c r="BV33" s="137">
        <v>144.79</v>
      </c>
      <c r="BW33" s="137">
        <v>145.71</v>
      </c>
      <c r="BX33" s="137">
        <v>146.4</v>
      </c>
      <c r="BY33" s="137">
        <v>148.13</v>
      </c>
      <c r="BZ33" s="137">
        <v>148.18</v>
      </c>
      <c r="CA33" s="137">
        <v>148.21</v>
      </c>
      <c r="CB33" s="138">
        <v>148.21</v>
      </c>
      <c r="CC33" s="138">
        <v>150.71</v>
      </c>
      <c r="CD33" s="138">
        <v>159.36</v>
      </c>
      <c r="CE33" s="138">
        <v>160.11</v>
      </c>
      <c r="CF33" s="138">
        <v>167.71</v>
      </c>
      <c r="CG33" s="138">
        <v>170.33</v>
      </c>
      <c r="CH33" s="138">
        <v>171.24</v>
      </c>
      <c r="CI33" s="138">
        <v>168.45</v>
      </c>
      <c r="CJ33" s="138">
        <v>164.89</v>
      </c>
      <c r="CK33" s="137">
        <v>161.94</v>
      </c>
      <c r="CL33" s="137">
        <v>157.02</v>
      </c>
      <c r="CM33" s="137">
        <v>159.87</v>
      </c>
      <c r="CN33" s="137">
        <v>150.87</v>
      </c>
      <c r="CO33" s="137">
        <v>150.64</v>
      </c>
      <c r="CP33" s="137">
        <v>150.7</v>
      </c>
      <c r="CQ33" s="137">
        <v>153.18</v>
      </c>
      <c r="CR33" s="137">
        <v>153.63</v>
      </c>
      <c r="CS33" s="137">
        <v>156.06</v>
      </c>
      <c r="CT33" s="121">
        <v>157.95</v>
      </c>
      <c r="CU33" s="121">
        <v>157.56</v>
      </c>
      <c r="CV33" s="235">
        <v>158.03</v>
      </c>
      <c r="CW33" s="121">
        <v>159.31</v>
      </c>
      <c r="CX33" s="126"/>
      <c r="CY33" s="126"/>
      <c r="CZ33" s="126"/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6"/>
    </row>
    <row r="34" spans="2:115" s="122" customFormat="1" ht="15">
      <c r="B34" s="123" t="s">
        <v>74</v>
      </c>
      <c r="C34" s="124" t="s">
        <v>196</v>
      </c>
      <c r="D34" s="125" t="s">
        <v>195</v>
      </c>
      <c r="E34" s="126">
        <v>125048</v>
      </c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>
        <v>82245</v>
      </c>
      <c r="Z34" s="126"/>
      <c r="AA34" s="126"/>
      <c r="AB34" s="126"/>
      <c r="AC34" s="126"/>
      <c r="AD34" s="126"/>
      <c r="AE34" s="126">
        <v>84522</v>
      </c>
      <c r="AG34" s="127"/>
      <c r="AI34" s="126"/>
      <c r="AJ34" s="126">
        <v>82864</v>
      </c>
      <c r="AK34" s="126">
        <v>84681</v>
      </c>
      <c r="AM34" s="126">
        <v>86634</v>
      </c>
      <c r="AN34" s="126"/>
      <c r="AO34" s="126"/>
      <c r="AP34" s="126"/>
      <c r="AQ34" s="126"/>
      <c r="AR34" s="126"/>
      <c r="AS34" s="126">
        <v>161048</v>
      </c>
      <c r="AT34" s="126"/>
      <c r="AU34" s="126"/>
      <c r="AV34" s="126">
        <v>188786</v>
      </c>
      <c r="AW34" s="64"/>
      <c r="AX34" s="126"/>
      <c r="AY34" s="126"/>
      <c r="BA34" s="161">
        <v>200074</v>
      </c>
      <c r="BB34" s="161">
        <v>195894</v>
      </c>
      <c r="BC34" s="161">
        <v>194855</v>
      </c>
      <c r="BD34" s="161">
        <v>198351</v>
      </c>
      <c r="BE34" s="161">
        <v>204827</v>
      </c>
      <c r="BF34" s="161">
        <v>203822</v>
      </c>
      <c r="BG34" s="161">
        <v>212009</v>
      </c>
      <c r="BH34" s="161">
        <v>210100</v>
      </c>
      <c r="BI34" s="161">
        <v>209593</v>
      </c>
      <c r="BJ34" s="161">
        <v>200334</v>
      </c>
      <c r="BK34" s="161">
        <v>203675</v>
      </c>
      <c r="BL34" s="161">
        <v>198712</v>
      </c>
      <c r="BM34" s="161">
        <v>200218</v>
      </c>
      <c r="BN34" s="161">
        <v>195011</v>
      </c>
      <c r="BO34" s="161">
        <v>196183</v>
      </c>
      <c r="BP34" s="161">
        <v>191168</v>
      </c>
      <c r="BQ34" s="161">
        <v>182565</v>
      </c>
      <c r="BR34" s="161">
        <v>185109</v>
      </c>
      <c r="BS34" s="161">
        <v>195331</v>
      </c>
      <c r="BT34" s="161">
        <v>190181</v>
      </c>
      <c r="BU34" s="161">
        <v>190143</v>
      </c>
      <c r="BV34" s="161">
        <v>215120</v>
      </c>
      <c r="BW34" s="161">
        <v>192092</v>
      </c>
      <c r="BX34" s="161">
        <v>195575</v>
      </c>
      <c r="BY34" s="161">
        <v>188296</v>
      </c>
      <c r="BZ34" s="161">
        <v>194326</v>
      </c>
      <c r="CA34" s="161">
        <v>231172</v>
      </c>
      <c r="CB34" s="161" t="s">
        <v>206</v>
      </c>
      <c r="CC34" s="161" t="s">
        <v>207</v>
      </c>
      <c r="CD34" s="161">
        <v>212968</v>
      </c>
      <c r="CE34" s="161">
        <v>215227</v>
      </c>
      <c r="CF34" s="161">
        <v>225373</v>
      </c>
      <c r="CG34" s="161">
        <v>229721</v>
      </c>
      <c r="CH34" s="161">
        <v>243082</v>
      </c>
      <c r="CI34" s="161">
        <v>248367</v>
      </c>
      <c r="CJ34" s="161">
        <v>249862</v>
      </c>
      <c r="CK34" s="161">
        <v>250205</v>
      </c>
      <c r="CL34" s="161">
        <v>228507</v>
      </c>
      <c r="CM34" s="161">
        <v>237253</v>
      </c>
      <c r="CN34" s="161">
        <v>222515</v>
      </c>
      <c r="CO34" s="161">
        <v>219799</v>
      </c>
      <c r="CP34" s="161">
        <v>186754</v>
      </c>
      <c r="CQ34" s="161">
        <v>187491</v>
      </c>
      <c r="CR34" s="161">
        <v>182536</v>
      </c>
      <c r="CS34" s="161">
        <v>170393</v>
      </c>
      <c r="CT34" s="134">
        <v>164804</v>
      </c>
      <c r="CU34" s="134">
        <v>162203</v>
      </c>
      <c r="CV34" s="235">
        <v>157341</v>
      </c>
      <c r="CW34" s="134">
        <v>152995</v>
      </c>
      <c r="CX34" s="126"/>
      <c r="CY34" s="126"/>
      <c r="CZ34" s="126"/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6"/>
    </row>
    <row r="35" spans="2:115" s="122" customFormat="1" ht="15.75" customHeight="1">
      <c r="B35" s="123" t="s">
        <v>75</v>
      </c>
      <c r="C35" s="135" t="s">
        <v>164</v>
      </c>
      <c r="D35" s="125" t="s">
        <v>195</v>
      </c>
      <c r="E35" s="126">
        <v>117662</v>
      </c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>
        <v>121706</v>
      </c>
      <c r="Z35" s="126"/>
      <c r="AA35" s="126"/>
      <c r="AB35" s="126"/>
      <c r="AC35" s="126"/>
      <c r="AD35" s="126"/>
      <c r="AE35" s="126">
        <v>161583</v>
      </c>
      <c r="AG35" s="127"/>
      <c r="AI35" s="126"/>
      <c r="AJ35" s="126">
        <v>170202</v>
      </c>
      <c r="AK35" s="126">
        <v>171962</v>
      </c>
      <c r="AM35" s="126">
        <v>177245</v>
      </c>
      <c r="AN35" s="126"/>
      <c r="AO35" s="126"/>
      <c r="AP35" s="126"/>
      <c r="AQ35" s="126"/>
      <c r="AR35" s="126"/>
      <c r="AS35" s="126">
        <v>174024</v>
      </c>
      <c r="AT35" s="126"/>
      <c r="AU35" s="126"/>
      <c r="AV35" s="126">
        <v>196067</v>
      </c>
      <c r="AW35" s="64"/>
      <c r="AX35" s="126"/>
      <c r="AY35" s="126"/>
      <c r="BA35" s="161">
        <v>245956</v>
      </c>
      <c r="BB35" s="162">
        <f>BB24</f>
        <v>246882</v>
      </c>
      <c r="BC35" s="162">
        <f>BC24</f>
        <v>246187</v>
      </c>
      <c r="BD35" s="161">
        <f>BD24</f>
        <v>321694</v>
      </c>
      <c r="BE35" s="162">
        <f>BE24</f>
        <v>405017</v>
      </c>
      <c r="BF35" s="162">
        <f>BF24</f>
        <v>360240</v>
      </c>
      <c r="BG35" s="161">
        <v>396727</v>
      </c>
      <c r="BH35" s="161">
        <v>396250</v>
      </c>
      <c r="BI35" s="161">
        <v>388127</v>
      </c>
      <c r="BJ35" s="161">
        <v>377445</v>
      </c>
      <c r="BK35" s="161">
        <v>349767</v>
      </c>
      <c r="BL35" s="161">
        <v>331319</v>
      </c>
      <c r="BM35" s="161">
        <v>321137</v>
      </c>
      <c r="BN35" s="161">
        <v>266730</v>
      </c>
      <c r="BO35" s="161">
        <v>268199</v>
      </c>
      <c r="BP35" s="161">
        <v>300799</v>
      </c>
      <c r="BQ35" s="161">
        <v>341326</v>
      </c>
      <c r="BR35" s="161">
        <v>331023</v>
      </c>
      <c r="BS35" s="161">
        <v>327276</v>
      </c>
      <c r="BT35" s="161">
        <v>343064</v>
      </c>
      <c r="BU35" s="161">
        <v>328486</v>
      </c>
      <c r="BV35" s="161">
        <v>343215</v>
      </c>
      <c r="BW35" s="161">
        <v>299451</v>
      </c>
      <c r="BX35" s="161">
        <v>283695</v>
      </c>
      <c r="BY35" s="161">
        <v>302578</v>
      </c>
      <c r="BZ35" s="161">
        <v>340650</v>
      </c>
      <c r="CA35" s="161">
        <v>384365</v>
      </c>
      <c r="CB35" s="161" t="s">
        <v>203</v>
      </c>
      <c r="CC35" s="161">
        <v>374688</v>
      </c>
      <c r="CD35" s="161">
        <v>378574</v>
      </c>
      <c r="CE35" s="161">
        <v>378065</v>
      </c>
      <c r="CF35" s="161" t="s">
        <v>208</v>
      </c>
      <c r="CG35" s="161">
        <v>342410</v>
      </c>
      <c r="CH35" s="161">
        <v>349353</v>
      </c>
      <c r="CI35" s="161">
        <v>254789</v>
      </c>
      <c r="CJ35" s="161">
        <f>CJ24</f>
        <v>201489</v>
      </c>
      <c r="CK35" s="161">
        <v>155954</v>
      </c>
      <c r="CL35" s="161">
        <v>166808</v>
      </c>
      <c r="CM35" s="161">
        <v>175396</v>
      </c>
      <c r="CN35" s="161">
        <v>207578</v>
      </c>
      <c r="CO35" s="161">
        <v>232254</v>
      </c>
      <c r="CP35" s="161">
        <v>240138</v>
      </c>
      <c r="CQ35" s="161">
        <v>258090</v>
      </c>
      <c r="CR35" s="161">
        <v>271982</v>
      </c>
      <c r="CS35" s="161">
        <v>314505</v>
      </c>
      <c r="CT35" s="134">
        <v>308032</v>
      </c>
      <c r="CU35" s="134">
        <v>319423</v>
      </c>
      <c r="CV35" s="235">
        <v>326293</v>
      </c>
      <c r="CW35" s="134">
        <v>343582</v>
      </c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</row>
    <row r="36" spans="2:115" s="122" customFormat="1" ht="15">
      <c r="B36" s="123" t="s">
        <v>76</v>
      </c>
      <c r="C36" s="135" t="s">
        <v>204</v>
      </c>
      <c r="D36" s="125" t="s">
        <v>195</v>
      </c>
      <c r="E36" s="126">
        <v>104050</v>
      </c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>
        <v>107950</v>
      </c>
      <c r="Z36" s="126"/>
      <c r="AA36" s="126"/>
      <c r="AB36" s="126"/>
      <c r="AC36" s="126"/>
      <c r="AD36" s="126"/>
      <c r="AE36" s="126">
        <v>109025</v>
      </c>
      <c r="AG36" s="127"/>
      <c r="AI36" s="126"/>
      <c r="AJ36" s="126">
        <v>114325</v>
      </c>
      <c r="AK36" s="126">
        <v>117325</v>
      </c>
      <c r="AM36" s="126">
        <v>117325</v>
      </c>
      <c r="AN36" s="126"/>
      <c r="AO36" s="126"/>
      <c r="AP36" s="126"/>
      <c r="AQ36" s="126"/>
      <c r="AR36" s="126"/>
      <c r="AS36" s="126">
        <v>124650</v>
      </c>
      <c r="AT36" s="126"/>
      <c r="AU36" s="126"/>
      <c r="AV36" s="126">
        <v>117050</v>
      </c>
      <c r="AW36" s="64"/>
      <c r="AX36" s="126"/>
      <c r="AY36" s="126"/>
      <c r="BA36" s="161">
        <v>140300</v>
      </c>
      <c r="BB36" s="161">
        <v>146300</v>
      </c>
      <c r="BC36" s="161">
        <v>147800</v>
      </c>
      <c r="BD36" s="161">
        <v>148800</v>
      </c>
      <c r="BE36" s="161">
        <v>161800</v>
      </c>
      <c r="BF36" s="161">
        <v>161800</v>
      </c>
      <c r="BG36" s="161">
        <v>153300</v>
      </c>
      <c r="BH36" s="161">
        <v>153800</v>
      </c>
      <c r="BI36" s="161">
        <v>155300</v>
      </c>
      <c r="BJ36" s="161">
        <v>154800</v>
      </c>
      <c r="BK36" s="161">
        <v>166300</v>
      </c>
      <c r="BL36" s="161">
        <v>162300</v>
      </c>
      <c r="BM36" s="161">
        <v>166300</v>
      </c>
      <c r="BN36" s="161">
        <v>162900</v>
      </c>
      <c r="BO36" s="161">
        <v>162900</v>
      </c>
      <c r="BP36" s="161">
        <v>160400</v>
      </c>
      <c r="BQ36" s="161">
        <v>159400</v>
      </c>
      <c r="BR36" s="161">
        <v>155900</v>
      </c>
      <c r="BS36" s="161">
        <v>152900</v>
      </c>
      <c r="BT36" s="161">
        <v>155900</v>
      </c>
      <c r="BU36" s="161">
        <v>148900</v>
      </c>
      <c r="BV36" s="161">
        <v>145900</v>
      </c>
      <c r="BW36" s="161">
        <v>147400</v>
      </c>
      <c r="BX36" s="161">
        <v>144900</v>
      </c>
      <c r="BY36" s="161">
        <v>141400</v>
      </c>
      <c r="BZ36" s="161">
        <v>143400</v>
      </c>
      <c r="CA36" s="161">
        <v>141317</v>
      </c>
      <c r="CB36" s="161" t="s">
        <v>205</v>
      </c>
      <c r="CC36" s="161" t="s">
        <v>209</v>
      </c>
      <c r="CD36" s="161">
        <v>175400</v>
      </c>
      <c r="CE36" s="161">
        <v>174400</v>
      </c>
      <c r="CF36" s="161" t="s">
        <v>210</v>
      </c>
      <c r="CG36" s="161">
        <v>167410</v>
      </c>
      <c r="CH36" s="161">
        <v>159465</v>
      </c>
      <c r="CI36" s="161">
        <v>151836</v>
      </c>
      <c r="CJ36" s="161">
        <v>141398</v>
      </c>
      <c r="CK36" s="161">
        <v>131900</v>
      </c>
      <c r="CL36" s="134">
        <v>128400</v>
      </c>
      <c r="CM36" s="134">
        <v>128400</v>
      </c>
      <c r="CN36" s="134">
        <v>128400</v>
      </c>
      <c r="CO36" s="134">
        <v>131400</v>
      </c>
      <c r="CP36" s="134">
        <v>126900</v>
      </c>
      <c r="CQ36" s="134">
        <v>132400</v>
      </c>
      <c r="CR36" s="134">
        <v>144650</v>
      </c>
      <c r="CS36" s="134">
        <v>150650</v>
      </c>
      <c r="CT36" s="134">
        <v>146650</v>
      </c>
      <c r="CU36" s="134">
        <v>148150</v>
      </c>
      <c r="CV36" s="235">
        <v>151150</v>
      </c>
      <c r="CW36" s="134">
        <v>162650</v>
      </c>
      <c r="CX36" s="126"/>
      <c r="CY36" s="126"/>
      <c r="CZ36" s="126"/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6"/>
    </row>
    <row r="37" spans="2:115" s="122" customFormat="1" ht="15">
      <c r="B37" s="123" t="s">
        <v>77</v>
      </c>
      <c r="C37" s="135" t="s">
        <v>171</v>
      </c>
      <c r="D37" s="125" t="s">
        <v>198</v>
      </c>
      <c r="E37" s="126">
        <v>168</v>
      </c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>
        <v>168</v>
      </c>
      <c r="Z37" s="126"/>
      <c r="AA37" s="126"/>
      <c r="AB37" s="126"/>
      <c r="AC37" s="126"/>
      <c r="AD37" s="126"/>
      <c r="AE37" s="126">
        <v>168</v>
      </c>
      <c r="AG37" s="136"/>
      <c r="AI37" s="126"/>
      <c r="AJ37" s="126">
        <v>168</v>
      </c>
      <c r="AK37" s="126">
        <v>168</v>
      </c>
      <c r="AM37" s="126">
        <v>168</v>
      </c>
      <c r="AN37" s="126"/>
      <c r="AO37" s="126"/>
      <c r="AP37" s="126"/>
      <c r="AQ37" s="126"/>
      <c r="AR37" s="126"/>
      <c r="AS37" s="126">
        <v>168</v>
      </c>
      <c r="AT37" s="126"/>
      <c r="AU37" s="126"/>
      <c r="AV37" s="126">
        <v>168</v>
      </c>
      <c r="AW37" s="64"/>
      <c r="AX37" s="126"/>
      <c r="AY37" s="126"/>
      <c r="BA37" s="137">
        <v>168</v>
      </c>
      <c r="BB37" s="137">
        <v>168</v>
      </c>
      <c r="BC37" s="137">
        <v>168</v>
      </c>
      <c r="BD37" s="137">
        <v>168</v>
      </c>
      <c r="BE37" s="137">
        <v>168</v>
      </c>
      <c r="BF37" s="137">
        <v>168</v>
      </c>
      <c r="BG37" s="137">
        <v>180</v>
      </c>
      <c r="BH37" s="137">
        <v>180</v>
      </c>
      <c r="BI37" s="137">
        <v>180</v>
      </c>
      <c r="BJ37" s="137">
        <v>180</v>
      </c>
      <c r="BK37" s="137">
        <v>180</v>
      </c>
      <c r="BL37" s="137">
        <v>198</v>
      </c>
      <c r="BM37" s="137">
        <v>198</v>
      </c>
      <c r="BN37" s="137">
        <v>198</v>
      </c>
      <c r="BO37" s="137">
        <v>198</v>
      </c>
      <c r="BP37" s="137">
        <v>198</v>
      </c>
      <c r="BQ37" s="137">
        <v>198</v>
      </c>
      <c r="BR37" s="137">
        <v>198</v>
      </c>
      <c r="BS37" s="137">
        <v>198</v>
      </c>
      <c r="BT37" s="137">
        <v>198</v>
      </c>
      <c r="BU37" s="137">
        <v>198</v>
      </c>
      <c r="BV37" s="137">
        <v>198</v>
      </c>
      <c r="BW37" s="137">
        <v>198</v>
      </c>
      <c r="BX37" s="137">
        <v>198</v>
      </c>
      <c r="BY37" s="137">
        <v>198</v>
      </c>
      <c r="BZ37" s="137">
        <v>198</v>
      </c>
      <c r="CA37" s="137">
        <v>198</v>
      </c>
      <c r="CB37" s="138">
        <v>198</v>
      </c>
      <c r="CC37" s="138">
        <v>198</v>
      </c>
      <c r="CD37" s="138">
        <v>198</v>
      </c>
      <c r="CE37" s="138">
        <v>198</v>
      </c>
      <c r="CF37" s="138">
        <v>198</v>
      </c>
      <c r="CG37" s="138">
        <v>198</v>
      </c>
      <c r="CH37" s="138">
        <v>198</v>
      </c>
      <c r="CI37" s="138">
        <v>198</v>
      </c>
      <c r="CJ37" s="138">
        <v>198</v>
      </c>
      <c r="CK37" s="137">
        <v>198</v>
      </c>
      <c r="CL37" s="137">
        <v>198</v>
      </c>
      <c r="CM37" s="137">
        <v>188</v>
      </c>
      <c r="CN37" s="137">
        <v>188</v>
      </c>
      <c r="CO37" s="137">
        <v>188</v>
      </c>
      <c r="CP37" s="137">
        <v>188</v>
      </c>
      <c r="CQ37" s="137">
        <v>188</v>
      </c>
      <c r="CR37" s="137">
        <v>188</v>
      </c>
      <c r="CS37" s="137">
        <v>188</v>
      </c>
      <c r="CT37" s="157">
        <v>188</v>
      </c>
      <c r="CU37" s="157">
        <v>188</v>
      </c>
      <c r="CV37" s="273">
        <v>188</v>
      </c>
      <c r="CW37" s="157">
        <v>188</v>
      </c>
      <c r="CX37" s="126"/>
      <c r="CY37" s="126"/>
      <c r="CZ37" s="126"/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6"/>
    </row>
    <row r="38" spans="2:115" s="122" customFormat="1" ht="15">
      <c r="B38" s="123" t="s">
        <v>10</v>
      </c>
      <c r="C38" s="135" t="s">
        <v>167</v>
      </c>
      <c r="D38" s="125" t="s">
        <v>165</v>
      </c>
      <c r="E38" s="126">
        <v>111.95519999999999</v>
      </c>
      <c r="F38" s="126">
        <v>0</v>
      </c>
      <c r="G38" s="126">
        <v>0</v>
      </c>
      <c r="H38" s="126">
        <v>0</v>
      </c>
      <c r="I38" s="126">
        <v>0</v>
      </c>
      <c r="J38" s="126">
        <v>0</v>
      </c>
      <c r="K38" s="126">
        <v>0</v>
      </c>
      <c r="L38" s="126">
        <v>0</v>
      </c>
      <c r="M38" s="126">
        <v>0</v>
      </c>
      <c r="N38" s="126">
        <v>0</v>
      </c>
      <c r="O38" s="126">
        <v>0</v>
      </c>
      <c r="P38" s="126">
        <v>0</v>
      </c>
      <c r="Q38" s="126">
        <v>0</v>
      </c>
      <c r="R38" s="126">
        <v>0</v>
      </c>
      <c r="S38" s="126">
        <v>0</v>
      </c>
      <c r="T38" s="126">
        <v>0</v>
      </c>
      <c r="U38" s="126">
        <v>0</v>
      </c>
      <c r="V38" s="126">
        <v>0</v>
      </c>
      <c r="W38" s="126">
        <v>0</v>
      </c>
      <c r="X38" s="126">
        <v>117.3648</v>
      </c>
      <c r="Z38" s="126">
        <v>0</v>
      </c>
      <c r="AA38" s="126">
        <v>0</v>
      </c>
      <c r="AB38" s="126">
        <v>0</v>
      </c>
      <c r="AC38" s="126">
        <v>0</v>
      </c>
      <c r="AD38" s="126">
        <v>0</v>
      </c>
      <c r="AE38" s="126">
        <v>118.54079999999999</v>
      </c>
      <c r="AF38" s="126">
        <v>0</v>
      </c>
      <c r="AG38" s="136"/>
      <c r="AH38" s="126">
        <v>0</v>
      </c>
      <c r="AI38" s="126">
        <v>121.5984</v>
      </c>
      <c r="AJ38" s="126">
        <v>122.7744</v>
      </c>
      <c r="AK38" s="126">
        <v>123.00959999999999</v>
      </c>
      <c r="AM38" s="126">
        <v>123.7152</v>
      </c>
      <c r="AN38" s="126">
        <v>0</v>
      </c>
      <c r="AO38" s="126">
        <v>123.7152</v>
      </c>
      <c r="AP38" s="126">
        <v>0</v>
      </c>
      <c r="AQ38" s="126">
        <v>0</v>
      </c>
      <c r="AR38" s="126">
        <v>0</v>
      </c>
      <c r="AS38" s="126">
        <v>123.9504</v>
      </c>
      <c r="AT38" s="126">
        <v>0</v>
      </c>
      <c r="AU38" s="126">
        <v>0</v>
      </c>
      <c r="AV38" s="126">
        <v>127.008</v>
      </c>
      <c r="AW38" s="126">
        <v>127.4784</v>
      </c>
      <c r="AX38" s="126">
        <v>0</v>
      </c>
      <c r="AY38" s="126">
        <v>0</v>
      </c>
      <c r="AZ38" s="126">
        <v>0</v>
      </c>
      <c r="BA38" s="137">
        <v>130.0656</v>
      </c>
      <c r="BB38" s="137">
        <v>129.1248</v>
      </c>
      <c r="BC38" s="137">
        <v>129.5952</v>
      </c>
      <c r="BD38" s="137">
        <v>130.7712</v>
      </c>
      <c r="BE38" s="137">
        <v>130.7712</v>
      </c>
      <c r="BF38" s="137">
        <v>130.7712</v>
      </c>
      <c r="BG38" s="137">
        <v>131.712</v>
      </c>
      <c r="BH38" s="137">
        <v>133.8288</v>
      </c>
      <c r="BI38" s="137">
        <v>135.0048</v>
      </c>
      <c r="BJ38" s="137">
        <v>135.0048</v>
      </c>
      <c r="BK38" s="137">
        <v>136.1808</v>
      </c>
      <c r="BL38" s="137">
        <v>138.2976</v>
      </c>
      <c r="BM38" s="137">
        <v>138.299952</v>
      </c>
      <c r="BN38" s="137">
        <v>138.299952</v>
      </c>
      <c r="BO38" s="137">
        <v>138.299952</v>
      </c>
      <c r="BP38" s="137">
        <v>139.388928</v>
      </c>
      <c r="BQ38" s="137">
        <v>138.299952</v>
      </c>
      <c r="BR38" s="137">
        <v>139.388928</v>
      </c>
      <c r="BS38" s="137">
        <v>132.0092928</v>
      </c>
      <c r="BT38" s="137">
        <v>133.0093632</v>
      </c>
      <c r="BU38" s="137">
        <v>133.0093632</v>
      </c>
      <c r="BV38" s="137">
        <v>144.8832</v>
      </c>
      <c r="BW38" s="137">
        <v>144.83380799999998</v>
      </c>
      <c r="BX38" s="137">
        <v>145.92278399999998</v>
      </c>
      <c r="BY38" s="137">
        <v>145.92278399999998</v>
      </c>
      <c r="BZ38" s="137">
        <v>145.92278399999998</v>
      </c>
      <c r="CA38" s="137">
        <v>138.0097152</v>
      </c>
      <c r="CB38" s="137">
        <v>147</v>
      </c>
      <c r="CC38" s="137">
        <v>149.189712</v>
      </c>
      <c r="CD38" s="137">
        <v>150.28</v>
      </c>
      <c r="CE38" s="137">
        <v>151.37</v>
      </c>
      <c r="CF38" s="137">
        <v>152.45664</v>
      </c>
      <c r="CG38" s="137">
        <v>147.2479008</v>
      </c>
      <c r="CH38" s="137">
        <v>149.307312</v>
      </c>
      <c r="CI38" s="137">
        <v>150.3370176</v>
      </c>
      <c r="CJ38" s="137">
        <v>150.3370176</v>
      </c>
      <c r="CK38" s="137">
        <v>147.00925984251964</v>
      </c>
      <c r="CL38" s="158">
        <v>148</v>
      </c>
      <c r="CM38" s="236">
        <v>148</v>
      </c>
      <c r="CN38" s="236">
        <v>150.64</v>
      </c>
      <c r="CO38" s="236">
        <v>151</v>
      </c>
      <c r="CP38" s="236">
        <v>153</v>
      </c>
      <c r="CQ38" s="236">
        <v>160</v>
      </c>
      <c r="CR38" s="236">
        <v>162</v>
      </c>
      <c r="CS38" s="236">
        <v>163</v>
      </c>
      <c r="CT38" s="236">
        <v>165</v>
      </c>
      <c r="CU38" s="236">
        <v>168</v>
      </c>
      <c r="CV38" s="137">
        <v>168</v>
      </c>
      <c r="CW38" s="159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</row>
    <row r="39" spans="2:102" s="122" customFormat="1" ht="12.75">
      <c r="B39" s="143"/>
      <c r="C39" s="144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Z39" s="126"/>
      <c r="AA39" s="126"/>
      <c r="AB39" s="126"/>
      <c r="AC39" s="126"/>
      <c r="AD39" s="126"/>
      <c r="AE39" s="126"/>
      <c r="AG39" s="147"/>
      <c r="AI39" s="126"/>
      <c r="AJ39" s="126"/>
      <c r="AK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64"/>
      <c r="AX39" s="126"/>
      <c r="AY39" s="126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  <c r="CA39" s="137"/>
      <c r="CB39" s="138"/>
      <c r="CC39" s="138"/>
      <c r="CD39" s="138"/>
      <c r="CE39" s="138"/>
      <c r="CF39" s="138"/>
      <c r="CG39" s="138"/>
      <c r="CH39" s="138"/>
      <c r="CI39" s="138"/>
      <c r="CJ39" s="138"/>
      <c r="CK39" s="137"/>
      <c r="CL39" s="137"/>
      <c r="CM39" s="137"/>
      <c r="CN39" s="137"/>
      <c r="CO39" s="137"/>
      <c r="CP39" s="137"/>
      <c r="CQ39" s="137"/>
      <c r="CR39" s="137"/>
      <c r="CS39" s="137"/>
      <c r="CT39" s="137"/>
      <c r="CU39" s="137"/>
      <c r="CV39" s="137"/>
      <c r="CW39" s="137"/>
      <c r="CX39" s="126"/>
    </row>
    <row r="40" spans="2:149" s="122" customFormat="1" ht="15">
      <c r="B40" s="145">
        <v>5</v>
      </c>
      <c r="C40" s="117" t="s">
        <v>175</v>
      </c>
      <c r="D40" s="117"/>
      <c r="E40" s="126"/>
      <c r="F40" s="146"/>
      <c r="G40" s="146"/>
      <c r="H40" s="146"/>
      <c r="I40" s="146"/>
      <c r="J40" s="119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26"/>
      <c r="Z40" s="146"/>
      <c r="AA40" s="146"/>
      <c r="AB40" s="146"/>
      <c r="AC40" s="126"/>
      <c r="AD40" s="126"/>
      <c r="AE40" s="126"/>
      <c r="AG40" s="147"/>
      <c r="AI40" s="126"/>
      <c r="AJ40" s="126"/>
      <c r="AK40" s="126"/>
      <c r="AM40" s="146"/>
      <c r="AN40" s="126"/>
      <c r="AO40" s="126"/>
      <c r="AP40" s="126"/>
      <c r="AQ40" s="126"/>
      <c r="AR40" s="126"/>
      <c r="AS40" s="126"/>
      <c r="AT40" s="126"/>
      <c r="AU40" s="126"/>
      <c r="AV40" s="126"/>
      <c r="AW40" s="64"/>
      <c r="AX40" s="126"/>
      <c r="AY40" s="126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48"/>
      <c r="BT40" s="148"/>
      <c r="BU40" s="148"/>
      <c r="BV40" s="137"/>
      <c r="BW40" s="137"/>
      <c r="BX40" s="137"/>
      <c r="BY40" s="137"/>
      <c r="BZ40" s="137"/>
      <c r="CA40" s="137"/>
      <c r="CB40" s="138"/>
      <c r="CC40" s="138"/>
      <c r="CD40" s="138"/>
      <c r="CE40" s="138"/>
      <c r="CF40" s="138"/>
      <c r="CG40" s="138"/>
      <c r="CH40" s="138"/>
      <c r="CI40" s="138"/>
      <c r="CJ40" s="138"/>
      <c r="CK40" s="137"/>
      <c r="CL40" s="137"/>
      <c r="CM40" s="137"/>
      <c r="CN40" s="137"/>
      <c r="CO40" s="137"/>
      <c r="CP40" s="137"/>
      <c r="CQ40" s="137"/>
      <c r="CR40" s="137"/>
      <c r="CS40" s="137"/>
      <c r="CT40" s="137"/>
      <c r="CU40" s="155"/>
      <c r="CV40" s="155"/>
      <c r="CW40" s="155"/>
      <c r="CX40" s="146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17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17"/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</row>
    <row r="41" spans="2:102" s="122" customFormat="1" ht="15">
      <c r="B41" s="123" t="s">
        <v>71</v>
      </c>
      <c r="C41" s="135" t="s">
        <v>197</v>
      </c>
      <c r="D41" s="125" t="s">
        <v>165</v>
      </c>
      <c r="E41" s="126">
        <v>137.6</v>
      </c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>
        <v>166.1</v>
      </c>
      <c r="Z41" s="126"/>
      <c r="AA41" s="126"/>
      <c r="AB41" s="126"/>
      <c r="AC41" s="126"/>
      <c r="AD41" s="126"/>
      <c r="AE41" s="126">
        <v>198.7</v>
      </c>
      <c r="AG41" s="136"/>
      <c r="AI41" s="126"/>
      <c r="AJ41" s="126">
        <v>242.9</v>
      </c>
      <c r="AK41" s="126">
        <v>237.2</v>
      </c>
      <c r="AM41" s="126">
        <v>237.2</v>
      </c>
      <c r="AN41" s="126"/>
      <c r="AO41" s="126"/>
      <c r="AP41" s="126"/>
      <c r="AQ41" s="126"/>
      <c r="AR41" s="126"/>
      <c r="AS41" s="126">
        <v>258.8</v>
      </c>
      <c r="AT41" s="126"/>
      <c r="AU41" s="126"/>
      <c r="AV41" s="126">
        <v>256.3</v>
      </c>
      <c r="AW41" s="64"/>
      <c r="AX41" s="126"/>
      <c r="AY41" s="126"/>
      <c r="BA41" s="137">
        <v>257.9</v>
      </c>
      <c r="BB41" s="137">
        <v>256.9</v>
      </c>
      <c r="BC41" s="137">
        <v>233.4</v>
      </c>
      <c r="BD41" s="137">
        <v>243.3</v>
      </c>
      <c r="BE41" s="137">
        <v>226.2</v>
      </c>
      <c r="BF41" s="137">
        <v>243.3</v>
      </c>
      <c r="BG41" s="137">
        <v>243.9</v>
      </c>
      <c r="BH41" s="137">
        <v>243.4</v>
      </c>
      <c r="BI41" s="137">
        <v>250.8</v>
      </c>
      <c r="BJ41" s="137">
        <v>253.5</v>
      </c>
      <c r="BK41" s="137">
        <v>254.9</v>
      </c>
      <c r="BL41" s="137">
        <v>258.9</v>
      </c>
      <c r="BM41" s="137">
        <v>259.3</v>
      </c>
      <c r="BN41" s="137">
        <v>259.2</v>
      </c>
      <c r="BO41" s="137">
        <v>259.9</v>
      </c>
      <c r="BP41" s="137">
        <v>260.1</v>
      </c>
      <c r="BQ41" s="137">
        <v>261.2</v>
      </c>
      <c r="BR41" s="137">
        <v>266.2</v>
      </c>
      <c r="BS41" s="137">
        <v>267.2</v>
      </c>
      <c r="BT41" s="137">
        <v>268.7</v>
      </c>
      <c r="BU41" s="137">
        <v>268.3</v>
      </c>
      <c r="BV41" s="137">
        <v>217.22</v>
      </c>
      <c r="BW41" s="137">
        <v>276.7</v>
      </c>
      <c r="BX41" s="137">
        <v>277.3</v>
      </c>
      <c r="BY41" s="137">
        <v>277.9</v>
      </c>
      <c r="BZ41" s="137">
        <v>280.13</v>
      </c>
      <c r="CA41" s="137">
        <v>280.6</v>
      </c>
      <c r="CB41" s="138">
        <v>280.6</v>
      </c>
      <c r="CC41" s="138">
        <v>287.4</v>
      </c>
      <c r="CD41" s="138">
        <v>357.1</v>
      </c>
      <c r="CE41" s="138">
        <v>354.6</v>
      </c>
      <c r="CF41" s="138">
        <v>357.9</v>
      </c>
      <c r="CG41" s="138">
        <v>353.67</v>
      </c>
      <c r="CH41" s="138">
        <v>348.92</v>
      </c>
      <c r="CI41" s="138">
        <v>341.61</v>
      </c>
      <c r="CJ41" s="138">
        <v>338.67</v>
      </c>
      <c r="CK41" s="137">
        <v>330.6</v>
      </c>
      <c r="CL41" s="137">
        <v>322.7</v>
      </c>
      <c r="CM41" s="137">
        <v>319.1</v>
      </c>
      <c r="CN41" s="137">
        <v>286.1</v>
      </c>
      <c r="CO41" s="137">
        <v>289</v>
      </c>
      <c r="CP41" s="137">
        <v>286</v>
      </c>
      <c r="CQ41" s="137">
        <v>286.2</v>
      </c>
      <c r="CR41" s="137">
        <v>286.7</v>
      </c>
      <c r="CS41" s="137">
        <v>286.4</v>
      </c>
      <c r="CT41" s="121">
        <v>296.4</v>
      </c>
      <c r="CU41" s="121">
        <v>288.1</v>
      </c>
      <c r="CV41" s="235">
        <v>291.4</v>
      </c>
      <c r="CW41" s="121">
        <v>291.3</v>
      </c>
      <c r="CX41" s="126"/>
    </row>
    <row r="42" spans="2:102" s="122" customFormat="1" ht="15.75" customHeight="1">
      <c r="B42" s="123" t="s">
        <v>72</v>
      </c>
      <c r="C42" s="135" t="s">
        <v>164</v>
      </c>
      <c r="D42" s="125" t="s">
        <v>195</v>
      </c>
      <c r="E42" s="126">
        <v>117662</v>
      </c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>
        <v>121706</v>
      </c>
      <c r="Z42" s="126"/>
      <c r="AA42" s="126"/>
      <c r="AB42" s="126"/>
      <c r="AC42" s="126"/>
      <c r="AD42" s="126"/>
      <c r="AE42" s="126">
        <v>180263</v>
      </c>
      <c r="AG42" s="127"/>
      <c r="AI42" s="126"/>
      <c r="AJ42" s="126">
        <v>170202</v>
      </c>
      <c r="AK42" s="126">
        <v>171962</v>
      </c>
      <c r="AM42" s="126">
        <v>177245</v>
      </c>
      <c r="AN42" s="126"/>
      <c r="AO42" s="126"/>
      <c r="AP42" s="126"/>
      <c r="AQ42" s="126"/>
      <c r="AR42" s="126"/>
      <c r="AS42" s="126">
        <v>174024</v>
      </c>
      <c r="AT42" s="126"/>
      <c r="AU42" s="126"/>
      <c r="AV42" s="126">
        <v>196067</v>
      </c>
      <c r="AW42" s="64"/>
      <c r="AX42" s="126"/>
      <c r="AY42" s="126"/>
      <c r="BA42" s="128">
        <v>245956</v>
      </c>
      <c r="BB42" s="129">
        <f>BB35</f>
        <v>246882</v>
      </c>
      <c r="BC42" s="129">
        <f>BC35</f>
        <v>246187</v>
      </c>
      <c r="BD42" s="128">
        <f>BD35</f>
        <v>321694</v>
      </c>
      <c r="BE42" s="129">
        <f>BE35</f>
        <v>405017</v>
      </c>
      <c r="BF42" s="129">
        <f>BF35</f>
        <v>360240</v>
      </c>
      <c r="BG42" s="128">
        <v>396727</v>
      </c>
      <c r="BH42" s="128">
        <v>396250</v>
      </c>
      <c r="BI42" s="128">
        <v>388127</v>
      </c>
      <c r="BJ42" s="128">
        <v>377445</v>
      </c>
      <c r="BK42" s="128">
        <v>349767</v>
      </c>
      <c r="BL42" s="128">
        <v>331319</v>
      </c>
      <c r="BM42" s="128">
        <v>321137</v>
      </c>
      <c r="BN42" s="128">
        <v>266730</v>
      </c>
      <c r="BO42" s="128">
        <v>268199</v>
      </c>
      <c r="BP42" s="128">
        <v>300799</v>
      </c>
      <c r="BQ42" s="128">
        <v>341326</v>
      </c>
      <c r="BR42" s="128">
        <v>331023</v>
      </c>
      <c r="BS42" s="128">
        <v>327276</v>
      </c>
      <c r="BT42" s="128">
        <v>343064</v>
      </c>
      <c r="BU42" s="128">
        <v>328486</v>
      </c>
      <c r="BV42" s="128">
        <v>350128</v>
      </c>
      <c r="BW42" s="128">
        <v>299451</v>
      </c>
      <c r="BX42" s="128">
        <v>283695</v>
      </c>
      <c r="BY42" s="128">
        <v>302578</v>
      </c>
      <c r="BZ42" s="128">
        <v>340650</v>
      </c>
      <c r="CA42" s="128">
        <v>384365</v>
      </c>
      <c r="CB42" s="130" t="s">
        <v>203</v>
      </c>
      <c r="CC42" s="130">
        <v>374688</v>
      </c>
      <c r="CD42" s="130">
        <v>378574</v>
      </c>
      <c r="CE42" s="130" t="s">
        <v>189</v>
      </c>
      <c r="CF42" s="130" t="s">
        <v>208</v>
      </c>
      <c r="CG42" s="130">
        <v>342410</v>
      </c>
      <c r="CH42" s="130">
        <v>349353</v>
      </c>
      <c r="CI42" s="130">
        <v>254789</v>
      </c>
      <c r="CJ42" s="130">
        <f>CJ35</f>
        <v>201489</v>
      </c>
      <c r="CK42" s="128">
        <v>155954</v>
      </c>
      <c r="CL42" s="128">
        <v>166808</v>
      </c>
      <c r="CM42" s="128">
        <v>175396</v>
      </c>
      <c r="CN42" s="128">
        <v>207578</v>
      </c>
      <c r="CO42" s="128">
        <v>232254</v>
      </c>
      <c r="CP42" s="128">
        <v>240138</v>
      </c>
      <c r="CQ42" s="128">
        <v>258090</v>
      </c>
      <c r="CR42" s="128">
        <v>271982</v>
      </c>
      <c r="CS42" s="128">
        <v>314505</v>
      </c>
      <c r="CT42" s="134">
        <v>308032</v>
      </c>
      <c r="CU42" s="121">
        <v>319423</v>
      </c>
      <c r="CV42" s="235">
        <v>326293</v>
      </c>
      <c r="CW42" s="121">
        <v>343582</v>
      </c>
      <c r="CX42" s="126"/>
    </row>
    <row r="43" spans="2:102" s="122" customFormat="1" ht="15">
      <c r="B43" s="123" t="s">
        <v>73</v>
      </c>
      <c r="C43" s="135" t="s">
        <v>170</v>
      </c>
      <c r="D43" s="125" t="s">
        <v>195</v>
      </c>
      <c r="E43" s="126">
        <v>104050</v>
      </c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>
        <v>107950</v>
      </c>
      <c r="Z43" s="126"/>
      <c r="AA43" s="126"/>
      <c r="AB43" s="126"/>
      <c r="AC43" s="126"/>
      <c r="AD43" s="126"/>
      <c r="AE43" s="126">
        <v>109025</v>
      </c>
      <c r="AG43" s="127"/>
      <c r="AI43" s="126"/>
      <c r="AJ43" s="126">
        <v>114325</v>
      </c>
      <c r="AK43" s="126">
        <v>117325</v>
      </c>
      <c r="AM43" s="126">
        <v>117325</v>
      </c>
      <c r="AN43" s="126"/>
      <c r="AO43" s="126"/>
      <c r="AP43" s="126"/>
      <c r="AQ43" s="126"/>
      <c r="AR43" s="126"/>
      <c r="AS43" s="126">
        <v>124650</v>
      </c>
      <c r="AT43" s="126"/>
      <c r="AU43" s="126"/>
      <c r="AV43" s="126">
        <v>117050</v>
      </c>
      <c r="AW43" s="64"/>
      <c r="AX43" s="126"/>
      <c r="AY43" s="126"/>
      <c r="BA43" s="128">
        <v>140300</v>
      </c>
      <c r="BB43" s="128">
        <v>146300</v>
      </c>
      <c r="BC43" s="128">
        <v>147800</v>
      </c>
      <c r="BD43" s="128">
        <v>148800</v>
      </c>
      <c r="BE43" s="128">
        <v>161800</v>
      </c>
      <c r="BF43" s="128">
        <v>161800</v>
      </c>
      <c r="BG43" s="128">
        <v>153300</v>
      </c>
      <c r="BH43" s="128">
        <v>153800</v>
      </c>
      <c r="BI43" s="128">
        <v>155300</v>
      </c>
      <c r="BJ43" s="128">
        <v>154800</v>
      </c>
      <c r="BK43" s="128">
        <v>166300</v>
      </c>
      <c r="BL43" s="128">
        <v>162300</v>
      </c>
      <c r="BM43" s="128">
        <v>166300</v>
      </c>
      <c r="BN43" s="128">
        <v>162900</v>
      </c>
      <c r="BO43" s="128">
        <v>162900</v>
      </c>
      <c r="BP43" s="128">
        <v>160400</v>
      </c>
      <c r="BQ43" s="128">
        <v>159400</v>
      </c>
      <c r="BR43" s="128">
        <v>155900</v>
      </c>
      <c r="BS43" s="128">
        <v>152900</v>
      </c>
      <c r="BT43" s="128">
        <v>155900</v>
      </c>
      <c r="BU43" s="128">
        <v>148900</v>
      </c>
      <c r="BV43" s="128">
        <v>145900</v>
      </c>
      <c r="BW43" s="128">
        <v>147400</v>
      </c>
      <c r="BX43" s="128">
        <v>144900</v>
      </c>
      <c r="BY43" s="128">
        <v>141400</v>
      </c>
      <c r="BZ43" s="128">
        <v>143400</v>
      </c>
      <c r="CA43" s="128">
        <v>141317</v>
      </c>
      <c r="CB43" s="130" t="s">
        <v>205</v>
      </c>
      <c r="CC43" s="130" t="s">
        <v>209</v>
      </c>
      <c r="CD43" s="130">
        <v>175400</v>
      </c>
      <c r="CE43" s="130" t="s">
        <v>188</v>
      </c>
      <c r="CF43" s="130" t="s">
        <v>210</v>
      </c>
      <c r="CG43" s="130">
        <v>167400</v>
      </c>
      <c r="CH43" s="130">
        <v>159465</v>
      </c>
      <c r="CI43" s="130">
        <v>151836</v>
      </c>
      <c r="CJ43" s="130">
        <v>141398</v>
      </c>
      <c r="CK43" s="128">
        <v>131900</v>
      </c>
      <c r="CL43" s="134">
        <v>128400</v>
      </c>
      <c r="CM43" s="134">
        <v>128400</v>
      </c>
      <c r="CN43" s="134">
        <v>128400</v>
      </c>
      <c r="CO43" s="134">
        <v>131400</v>
      </c>
      <c r="CP43" s="134">
        <v>126900</v>
      </c>
      <c r="CQ43" s="134">
        <v>132400</v>
      </c>
      <c r="CR43" s="134">
        <v>144650</v>
      </c>
      <c r="CS43" s="134">
        <v>150650</v>
      </c>
      <c r="CT43" s="134">
        <v>146650</v>
      </c>
      <c r="CU43" s="121">
        <v>148150</v>
      </c>
      <c r="CV43" s="235">
        <v>151150</v>
      </c>
      <c r="CW43" s="163">
        <v>162650</v>
      </c>
      <c r="CX43" s="126"/>
    </row>
    <row r="44" spans="2:102" s="122" customFormat="1" ht="15">
      <c r="B44" s="123" t="s">
        <v>160</v>
      </c>
      <c r="C44" s="135" t="s">
        <v>171</v>
      </c>
      <c r="D44" s="125" t="s">
        <v>198</v>
      </c>
      <c r="E44" s="126">
        <v>168</v>
      </c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>
        <v>168</v>
      </c>
      <c r="Z44" s="126"/>
      <c r="AA44" s="126"/>
      <c r="AB44" s="126"/>
      <c r="AC44" s="126"/>
      <c r="AD44" s="126"/>
      <c r="AE44" s="126">
        <v>168</v>
      </c>
      <c r="AG44" s="127"/>
      <c r="AI44" s="126"/>
      <c r="AJ44" s="126">
        <v>522</v>
      </c>
      <c r="AK44" s="126">
        <v>168</v>
      </c>
      <c r="AM44" s="126">
        <v>168</v>
      </c>
      <c r="AN44" s="126"/>
      <c r="AO44" s="126"/>
      <c r="AP44" s="126"/>
      <c r="AQ44" s="126"/>
      <c r="AR44" s="126"/>
      <c r="AS44" s="126">
        <v>168</v>
      </c>
      <c r="AT44" s="126"/>
      <c r="AU44" s="126"/>
      <c r="AV44" s="126">
        <v>168</v>
      </c>
      <c r="AW44" s="64"/>
      <c r="AX44" s="126"/>
      <c r="AY44" s="126"/>
      <c r="BA44" s="137">
        <v>168</v>
      </c>
      <c r="BB44" s="137">
        <v>168</v>
      </c>
      <c r="BC44" s="137">
        <v>168</v>
      </c>
      <c r="BD44" s="137">
        <v>168</v>
      </c>
      <c r="BE44" s="137">
        <v>168</v>
      </c>
      <c r="BF44" s="137">
        <v>168</v>
      </c>
      <c r="BG44" s="137">
        <v>180</v>
      </c>
      <c r="BH44" s="137">
        <v>180</v>
      </c>
      <c r="BI44" s="137">
        <v>180</v>
      </c>
      <c r="BJ44" s="137">
        <v>180</v>
      </c>
      <c r="BK44" s="137">
        <v>180</v>
      </c>
      <c r="BL44" s="137">
        <v>198</v>
      </c>
      <c r="BM44" s="137">
        <v>198</v>
      </c>
      <c r="BN44" s="137">
        <v>198</v>
      </c>
      <c r="BO44" s="137">
        <v>198</v>
      </c>
      <c r="BP44" s="137">
        <v>198</v>
      </c>
      <c r="BQ44" s="137">
        <v>198</v>
      </c>
      <c r="BR44" s="137">
        <v>198</v>
      </c>
      <c r="BS44" s="137">
        <v>198</v>
      </c>
      <c r="BT44" s="137">
        <v>198</v>
      </c>
      <c r="BU44" s="137">
        <v>198</v>
      </c>
      <c r="BV44" s="137">
        <v>198</v>
      </c>
      <c r="BW44" s="137">
        <v>198</v>
      </c>
      <c r="BX44" s="137">
        <v>198</v>
      </c>
      <c r="BY44" s="137">
        <v>198</v>
      </c>
      <c r="BZ44" s="137">
        <v>198</v>
      </c>
      <c r="CA44" s="137">
        <v>198</v>
      </c>
      <c r="CB44" s="138">
        <v>198</v>
      </c>
      <c r="CC44" s="138">
        <v>198</v>
      </c>
      <c r="CD44" s="138">
        <v>198</v>
      </c>
      <c r="CE44" s="138">
        <v>198</v>
      </c>
      <c r="CF44" s="138">
        <v>198</v>
      </c>
      <c r="CG44" s="138">
        <v>198</v>
      </c>
      <c r="CH44" s="138">
        <v>198</v>
      </c>
      <c r="CI44" s="138">
        <v>198</v>
      </c>
      <c r="CJ44" s="138">
        <v>198</v>
      </c>
      <c r="CK44" s="137">
        <v>198</v>
      </c>
      <c r="CL44" s="137">
        <v>198</v>
      </c>
      <c r="CM44" s="137">
        <v>188</v>
      </c>
      <c r="CN44" s="137">
        <v>188</v>
      </c>
      <c r="CO44" s="137">
        <v>188</v>
      </c>
      <c r="CP44" s="137">
        <v>188</v>
      </c>
      <c r="CQ44" s="137">
        <v>188</v>
      </c>
      <c r="CR44" s="137">
        <v>188</v>
      </c>
      <c r="CS44" s="137">
        <v>188</v>
      </c>
      <c r="CT44" s="157">
        <v>188</v>
      </c>
      <c r="CU44" s="157">
        <v>188</v>
      </c>
      <c r="CV44" s="273">
        <v>188</v>
      </c>
      <c r="CW44" s="157">
        <v>188</v>
      </c>
      <c r="CX44" s="126"/>
    </row>
    <row r="45" spans="2:104" s="122" customFormat="1" ht="15">
      <c r="B45" s="123" t="s">
        <v>74</v>
      </c>
      <c r="C45" s="135" t="s">
        <v>167</v>
      </c>
      <c r="D45" s="125" t="s">
        <v>202</v>
      </c>
      <c r="E45" s="126">
        <v>111.95519999999999</v>
      </c>
      <c r="F45" s="126">
        <v>0</v>
      </c>
      <c r="G45" s="126">
        <v>0</v>
      </c>
      <c r="H45" s="126">
        <v>0</v>
      </c>
      <c r="I45" s="126">
        <v>0</v>
      </c>
      <c r="J45" s="126">
        <v>0</v>
      </c>
      <c r="K45" s="126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26">
        <v>0</v>
      </c>
      <c r="S45" s="126">
        <v>0</v>
      </c>
      <c r="T45" s="126">
        <v>0</v>
      </c>
      <c r="U45" s="126">
        <v>0</v>
      </c>
      <c r="V45" s="126">
        <v>0</v>
      </c>
      <c r="W45" s="126">
        <v>0</v>
      </c>
      <c r="X45" s="126">
        <v>117.3648</v>
      </c>
      <c r="Z45" s="126">
        <v>0</v>
      </c>
      <c r="AA45" s="126">
        <v>0</v>
      </c>
      <c r="AB45" s="126">
        <v>0</v>
      </c>
      <c r="AC45" s="126">
        <v>0</v>
      </c>
      <c r="AD45" s="126">
        <v>0</v>
      </c>
      <c r="AE45" s="126">
        <v>118.54079999999999</v>
      </c>
      <c r="AF45" s="126">
        <v>0</v>
      </c>
      <c r="AG45" s="136"/>
      <c r="AH45" s="126">
        <v>0</v>
      </c>
      <c r="AI45" s="126">
        <v>121.5984</v>
      </c>
      <c r="AJ45" s="126">
        <v>122.7744</v>
      </c>
      <c r="AK45" s="126">
        <v>123.00959999999999</v>
      </c>
      <c r="AM45" s="126">
        <v>123.7152</v>
      </c>
      <c r="AN45" s="126">
        <v>0</v>
      </c>
      <c r="AO45" s="126">
        <v>123.7152</v>
      </c>
      <c r="AP45" s="126">
        <v>0</v>
      </c>
      <c r="AQ45" s="126">
        <v>0</v>
      </c>
      <c r="AR45" s="126">
        <v>0</v>
      </c>
      <c r="AS45" s="126">
        <v>123.9504</v>
      </c>
      <c r="AT45" s="126">
        <v>0</v>
      </c>
      <c r="AU45" s="126">
        <v>0</v>
      </c>
      <c r="AV45" s="126">
        <v>127.008</v>
      </c>
      <c r="AW45" s="126">
        <v>127.4784</v>
      </c>
      <c r="AX45" s="126">
        <v>0</v>
      </c>
      <c r="AY45" s="126">
        <v>0</v>
      </c>
      <c r="AZ45" s="126">
        <v>0</v>
      </c>
      <c r="BA45" s="137">
        <v>130.0656</v>
      </c>
      <c r="BB45" s="137">
        <v>129.1248</v>
      </c>
      <c r="BC45" s="137">
        <v>129.5952</v>
      </c>
      <c r="BD45" s="137">
        <v>130.7712</v>
      </c>
      <c r="BE45" s="137">
        <v>130.7712</v>
      </c>
      <c r="BF45" s="137">
        <v>130.7712</v>
      </c>
      <c r="BG45" s="137">
        <v>131.712</v>
      </c>
      <c r="BH45" s="137">
        <v>133.8288</v>
      </c>
      <c r="BI45" s="137">
        <v>135.0048</v>
      </c>
      <c r="BJ45" s="137">
        <v>135.0048</v>
      </c>
      <c r="BK45" s="137">
        <v>136.1808</v>
      </c>
      <c r="BL45" s="137">
        <v>138.2976</v>
      </c>
      <c r="BM45" s="137">
        <v>138.299952</v>
      </c>
      <c r="BN45" s="137">
        <v>138.299952</v>
      </c>
      <c r="BO45" s="137">
        <v>138.299952</v>
      </c>
      <c r="BP45" s="137">
        <v>139.388928</v>
      </c>
      <c r="BQ45" s="137">
        <v>138.299952</v>
      </c>
      <c r="BR45" s="137">
        <v>139.388928</v>
      </c>
      <c r="BS45" s="137">
        <v>132.0092928</v>
      </c>
      <c r="BT45" s="137">
        <v>133.0093632</v>
      </c>
      <c r="BU45" s="137">
        <v>133.0093632</v>
      </c>
      <c r="BV45" s="137">
        <v>144.8832</v>
      </c>
      <c r="BW45" s="137">
        <v>144.83380799999998</v>
      </c>
      <c r="BX45" s="137">
        <v>145.92278399999998</v>
      </c>
      <c r="BY45" s="137">
        <v>145.92278399999998</v>
      </c>
      <c r="BZ45" s="137">
        <v>145.92278399999998</v>
      </c>
      <c r="CA45" s="137">
        <v>138.0097152</v>
      </c>
      <c r="CB45" s="137">
        <v>147</v>
      </c>
      <c r="CC45" s="137">
        <v>149.189712</v>
      </c>
      <c r="CD45" s="137">
        <v>150.278688</v>
      </c>
      <c r="CE45" s="137">
        <v>151.367664</v>
      </c>
      <c r="CF45" s="137">
        <v>152.45664</v>
      </c>
      <c r="CG45" s="137">
        <v>147.25</v>
      </c>
      <c r="CH45" s="137">
        <v>149.307312</v>
      </c>
      <c r="CI45" s="137">
        <v>150.3370176</v>
      </c>
      <c r="CJ45" s="137">
        <v>150.3370176</v>
      </c>
      <c r="CK45" s="137">
        <v>147.00925984251964</v>
      </c>
      <c r="CL45" s="158">
        <v>148</v>
      </c>
      <c r="CM45" s="158">
        <v>148</v>
      </c>
      <c r="CN45" s="236">
        <v>150.64</v>
      </c>
      <c r="CO45" s="236">
        <v>151</v>
      </c>
      <c r="CP45" s="236">
        <v>153</v>
      </c>
      <c r="CQ45" s="236">
        <v>160</v>
      </c>
      <c r="CR45" s="236">
        <v>162</v>
      </c>
      <c r="CS45" s="236">
        <v>163</v>
      </c>
      <c r="CT45" s="236">
        <v>165</v>
      </c>
      <c r="CU45" s="236">
        <v>168</v>
      </c>
      <c r="CV45" s="137">
        <v>168</v>
      </c>
      <c r="CW45" s="159"/>
      <c r="CX45" s="126"/>
      <c r="CY45" s="126"/>
      <c r="CZ45" s="126"/>
    </row>
    <row r="46" spans="2:102" s="122" customFormat="1" ht="12.75">
      <c r="B46" s="143"/>
      <c r="C46" s="144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Z46" s="126"/>
      <c r="AA46" s="126"/>
      <c r="AB46" s="126"/>
      <c r="AC46" s="126"/>
      <c r="AD46" s="126"/>
      <c r="AE46" s="126"/>
      <c r="AG46" s="147"/>
      <c r="AI46" s="126"/>
      <c r="AJ46" s="126"/>
      <c r="AK46" s="126"/>
      <c r="AM46" s="126"/>
      <c r="AN46" s="126"/>
      <c r="AO46" s="126"/>
      <c r="AP46" s="126"/>
      <c r="AQ46" s="126"/>
      <c r="AR46" s="126"/>
      <c r="AS46" s="126"/>
      <c r="AT46" s="126"/>
      <c r="AU46" s="126"/>
      <c r="AV46" s="126"/>
      <c r="AW46" s="64"/>
      <c r="AX46" s="126"/>
      <c r="AY46" s="126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  <c r="BT46" s="137"/>
      <c r="BU46" s="137"/>
      <c r="BV46" s="137"/>
      <c r="BW46" s="137"/>
      <c r="BX46" s="137"/>
      <c r="BY46" s="137"/>
      <c r="BZ46" s="137"/>
      <c r="CA46" s="137"/>
      <c r="CB46" s="138"/>
      <c r="CC46" s="138"/>
      <c r="CD46" s="138"/>
      <c r="CE46" s="138"/>
      <c r="CF46" s="138"/>
      <c r="CG46" s="138"/>
      <c r="CH46" s="138"/>
      <c r="CI46" s="138"/>
      <c r="CJ46" s="138"/>
      <c r="CK46" s="137"/>
      <c r="CL46" s="137"/>
      <c r="CM46" s="137"/>
      <c r="CN46" s="137"/>
      <c r="CO46" s="137"/>
      <c r="CP46" s="137"/>
      <c r="CQ46" s="137"/>
      <c r="CR46" s="137"/>
      <c r="CS46" s="137"/>
      <c r="CT46" s="137"/>
      <c r="CU46" s="137"/>
      <c r="CV46" s="137"/>
      <c r="CW46" s="137"/>
      <c r="CX46" s="126"/>
    </row>
    <row r="47" spans="2:149" s="122" customFormat="1" ht="15">
      <c r="B47" s="145">
        <v>6</v>
      </c>
      <c r="C47" s="117" t="s">
        <v>176</v>
      </c>
      <c r="D47" s="117"/>
      <c r="E47" s="126"/>
      <c r="F47" s="146"/>
      <c r="G47" s="146"/>
      <c r="H47" s="146"/>
      <c r="I47" s="146"/>
      <c r="J47" s="119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26"/>
      <c r="Z47" s="146"/>
      <c r="AA47" s="146"/>
      <c r="AB47" s="146"/>
      <c r="AC47" s="126"/>
      <c r="AD47" s="126"/>
      <c r="AE47" s="126"/>
      <c r="AG47" s="147"/>
      <c r="AI47" s="126"/>
      <c r="AJ47" s="126"/>
      <c r="AK47" s="126"/>
      <c r="AM47" s="146"/>
      <c r="AN47" s="126"/>
      <c r="AO47" s="126"/>
      <c r="AP47" s="126"/>
      <c r="AQ47" s="126"/>
      <c r="AR47" s="126"/>
      <c r="AS47" s="126"/>
      <c r="AT47" s="126"/>
      <c r="AU47" s="126"/>
      <c r="AV47" s="126"/>
      <c r="AW47" s="64"/>
      <c r="AX47" s="126"/>
      <c r="AY47" s="126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48"/>
      <c r="BT47" s="148"/>
      <c r="BU47" s="148"/>
      <c r="BV47" s="137"/>
      <c r="BW47" s="137"/>
      <c r="BX47" s="137"/>
      <c r="BY47" s="137"/>
      <c r="BZ47" s="137"/>
      <c r="CA47" s="137"/>
      <c r="CB47" s="138"/>
      <c r="CC47" s="138"/>
      <c r="CD47" s="138"/>
      <c r="CE47" s="138"/>
      <c r="CF47" s="138"/>
      <c r="CG47" s="138"/>
      <c r="CH47" s="138"/>
      <c r="CI47" s="138"/>
      <c r="CJ47" s="138"/>
      <c r="CK47" s="137"/>
      <c r="CL47" s="137"/>
      <c r="CM47" s="137"/>
      <c r="CN47" s="137"/>
      <c r="CO47" s="137"/>
      <c r="CP47" s="137"/>
      <c r="CQ47" s="137"/>
      <c r="CR47" s="137"/>
      <c r="CS47" s="137"/>
      <c r="CT47" s="137"/>
      <c r="CU47" s="155"/>
      <c r="CV47" s="155"/>
      <c r="CW47" s="155"/>
      <c r="CX47" s="146"/>
      <c r="CY47" s="117"/>
      <c r="CZ47" s="117"/>
      <c r="DA47" s="117"/>
      <c r="DB47" s="117"/>
      <c r="DC47" s="117"/>
      <c r="DD47" s="117"/>
      <c r="DE47" s="117"/>
      <c r="DF47" s="117"/>
      <c r="DG47" s="117"/>
      <c r="DH47" s="117"/>
      <c r="DI47" s="117"/>
      <c r="DJ47" s="117"/>
      <c r="DK47" s="117"/>
      <c r="DL47" s="117"/>
      <c r="DM47" s="117"/>
      <c r="DN47" s="117"/>
      <c r="DO47" s="117"/>
      <c r="DP47" s="117"/>
      <c r="DQ47" s="117"/>
      <c r="DR47" s="117"/>
      <c r="DS47" s="117"/>
      <c r="DT47" s="117"/>
      <c r="DU47" s="117"/>
      <c r="DV47" s="117"/>
      <c r="DW47" s="117"/>
      <c r="DX47" s="117"/>
      <c r="DY47" s="117"/>
      <c r="DZ47" s="117"/>
      <c r="EA47" s="117"/>
      <c r="EB47" s="117"/>
      <c r="EC47" s="117"/>
      <c r="ED47" s="117"/>
      <c r="EE47" s="117"/>
      <c r="EF47" s="117"/>
      <c r="EG47" s="117"/>
      <c r="EH47" s="117"/>
      <c r="EI47" s="117"/>
      <c r="EJ47" s="117"/>
      <c r="EK47" s="117"/>
      <c r="EL47" s="117"/>
      <c r="EM47" s="117"/>
      <c r="EN47" s="117"/>
      <c r="EO47" s="117"/>
      <c r="EP47" s="117"/>
      <c r="EQ47" s="117"/>
      <c r="ER47" s="117"/>
      <c r="ES47" s="117"/>
    </row>
    <row r="48" spans="2:111" s="122" customFormat="1" ht="15">
      <c r="B48" s="123" t="s">
        <v>71</v>
      </c>
      <c r="C48" s="135" t="s">
        <v>177</v>
      </c>
      <c r="D48" s="125" t="s">
        <v>195</v>
      </c>
      <c r="E48" s="126">
        <v>52800</v>
      </c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>
        <v>55900</v>
      </c>
      <c r="Z48" s="126"/>
      <c r="AA48" s="126"/>
      <c r="AB48" s="126"/>
      <c r="AC48" s="126"/>
      <c r="AD48" s="126"/>
      <c r="AE48" s="126">
        <v>66000</v>
      </c>
      <c r="AG48" s="127"/>
      <c r="AI48" s="126"/>
      <c r="AJ48" s="126">
        <v>58600</v>
      </c>
      <c r="AK48" s="126">
        <v>57900</v>
      </c>
      <c r="AM48" s="126">
        <v>57900</v>
      </c>
      <c r="AN48" s="126"/>
      <c r="AO48" s="126"/>
      <c r="AP48" s="126"/>
      <c r="AQ48" s="126"/>
      <c r="AR48" s="126"/>
      <c r="AS48" s="126">
        <v>69900</v>
      </c>
      <c r="AT48" s="126"/>
      <c r="AU48" s="126"/>
      <c r="AV48" s="126">
        <v>66300</v>
      </c>
      <c r="AW48" s="64"/>
      <c r="AX48" s="126"/>
      <c r="AY48" s="126"/>
      <c r="BA48" s="128">
        <v>107100</v>
      </c>
      <c r="BB48" s="128">
        <v>124500</v>
      </c>
      <c r="BC48" s="128">
        <v>121500</v>
      </c>
      <c r="BD48" s="128">
        <v>140200</v>
      </c>
      <c r="BE48" s="128">
        <v>171900</v>
      </c>
      <c r="BF48" s="128">
        <v>197900</v>
      </c>
      <c r="BG48" s="128">
        <v>166200</v>
      </c>
      <c r="BH48" s="128">
        <v>175300</v>
      </c>
      <c r="BI48" s="128">
        <v>181600</v>
      </c>
      <c r="BJ48" s="128">
        <v>180500</v>
      </c>
      <c r="BK48" s="128">
        <v>212300</v>
      </c>
      <c r="BL48" s="128">
        <v>228800</v>
      </c>
      <c r="BM48" s="128">
        <v>221500</v>
      </c>
      <c r="BN48" s="128">
        <v>176500</v>
      </c>
      <c r="BO48" s="128">
        <v>178000</v>
      </c>
      <c r="BP48" s="128">
        <v>160400</v>
      </c>
      <c r="BQ48" s="128">
        <v>174000</v>
      </c>
      <c r="BR48" s="128">
        <v>166300</v>
      </c>
      <c r="BS48" s="128">
        <v>157800</v>
      </c>
      <c r="BT48" s="128">
        <v>163500</v>
      </c>
      <c r="BU48" s="128">
        <v>144500</v>
      </c>
      <c r="BV48" s="128">
        <v>136700</v>
      </c>
      <c r="BW48" s="128">
        <v>131100</v>
      </c>
      <c r="BX48" s="128">
        <v>111100</v>
      </c>
      <c r="BY48" s="128">
        <v>109800</v>
      </c>
      <c r="BZ48" s="128">
        <v>104200</v>
      </c>
      <c r="CA48" s="128">
        <v>107300</v>
      </c>
      <c r="CB48" s="130">
        <v>107300</v>
      </c>
      <c r="CC48" s="130">
        <v>98000</v>
      </c>
      <c r="CD48" s="130">
        <v>97700</v>
      </c>
      <c r="CE48" s="130">
        <v>90300</v>
      </c>
      <c r="CF48" s="130">
        <v>88700</v>
      </c>
      <c r="CG48" s="130">
        <v>83657</v>
      </c>
      <c r="CH48" s="130">
        <v>76145</v>
      </c>
      <c r="CI48" s="130">
        <v>72134</v>
      </c>
      <c r="CJ48" s="130">
        <v>68926</v>
      </c>
      <c r="CK48" s="128">
        <v>63400</v>
      </c>
      <c r="CL48" s="128">
        <v>68900</v>
      </c>
      <c r="CM48" s="128">
        <v>67900</v>
      </c>
      <c r="CN48" s="128">
        <v>80700</v>
      </c>
      <c r="CO48" s="128">
        <v>88400</v>
      </c>
      <c r="CP48" s="128">
        <v>88200</v>
      </c>
      <c r="CQ48" s="128">
        <v>91000</v>
      </c>
      <c r="CR48" s="128">
        <v>98900</v>
      </c>
      <c r="CS48" s="128">
        <v>106900</v>
      </c>
      <c r="CT48" s="131">
        <v>108300</v>
      </c>
      <c r="CU48" s="131">
        <v>125900</v>
      </c>
      <c r="CV48" s="274">
        <v>123700</v>
      </c>
      <c r="CW48" s="164">
        <v>139800</v>
      </c>
      <c r="CX48" s="165"/>
      <c r="CY48" s="166"/>
      <c r="CZ48" s="166"/>
      <c r="DA48" s="166"/>
      <c r="DB48" s="166"/>
      <c r="DC48" s="166"/>
      <c r="DD48" s="166"/>
      <c r="DE48" s="166"/>
      <c r="DF48" s="166"/>
      <c r="DG48" s="166"/>
    </row>
    <row r="49" spans="2:102" s="122" customFormat="1" ht="15">
      <c r="B49" s="123" t="s">
        <v>72</v>
      </c>
      <c r="C49" s="135" t="s">
        <v>178</v>
      </c>
      <c r="D49" s="125" t="s">
        <v>198</v>
      </c>
      <c r="E49" s="126">
        <v>1268.82</v>
      </c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>
        <v>1425.14</v>
      </c>
      <c r="Z49" s="126"/>
      <c r="AA49" s="126"/>
      <c r="AB49" s="126"/>
      <c r="AC49" s="126"/>
      <c r="AD49" s="126"/>
      <c r="AE49" s="126">
        <v>3317.41</v>
      </c>
      <c r="AG49" s="136"/>
      <c r="AI49" s="126"/>
      <c r="AJ49" s="126">
        <v>3102.75</v>
      </c>
      <c r="AK49" s="126">
        <v>299.64</v>
      </c>
      <c r="AM49" s="126">
        <v>2993.64</v>
      </c>
      <c r="AN49" s="126"/>
      <c r="AO49" s="126"/>
      <c r="AP49" s="126"/>
      <c r="AQ49" s="126"/>
      <c r="AR49" s="126"/>
      <c r="AS49" s="126">
        <v>1938.31</v>
      </c>
      <c r="AT49" s="126"/>
      <c r="AU49" s="126"/>
      <c r="AV49" s="126">
        <v>1516.42</v>
      </c>
      <c r="AW49" s="64"/>
      <c r="AX49" s="126"/>
      <c r="AY49" s="126"/>
      <c r="BA49" s="137">
        <v>1756.49</v>
      </c>
      <c r="BB49" s="137">
        <v>1566.66</v>
      </c>
      <c r="BC49" s="137">
        <v>1436.71</v>
      </c>
      <c r="BD49" s="137">
        <v>1545.07</v>
      </c>
      <c r="BE49" s="137">
        <v>1716.5</v>
      </c>
      <c r="BF49" s="137">
        <v>1794.76</v>
      </c>
      <c r="BG49" s="137">
        <v>1698.04</v>
      </c>
      <c r="BH49" s="137">
        <v>1655.52</v>
      </c>
      <c r="BI49" s="137">
        <v>1985.91</v>
      </c>
      <c r="BJ49" s="137">
        <v>2203.03</v>
      </c>
      <c r="BK49" s="137">
        <v>1996.81</v>
      </c>
      <c r="BL49" s="137">
        <v>2024.6</v>
      </c>
      <c r="BM49" s="137">
        <v>2889.92</v>
      </c>
      <c r="BN49" s="137">
        <v>2725.73</v>
      </c>
      <c r="BO49" s="137">
        <v>2762.56</v>
      </c>
      <c r="BP49" s="137">
        <v>3064.45</v>
      </c>
      <c r="BQ49" s="137">
        <v>2954.22</v>
      </c>
      <c r="BR49" s="137">
        <v>2806.47</v>
      </c>
      <c r="BS49" s="137">
        <v>2665.83</v>
      </c>
      <c r="BT49" s="137">
        <v>2550.15</v>
      </c>
      <c r="BU49" s="137">
        <v>2443.39</v>
      </c>
      <c r="BV49" s="137">
        <v>2662.27</v>
      </c>
      <c r="BW49" s="137">
        <v>2764.57</v>
      </c>
      <c r="BX49" s="137">
        <v>3038.87</v>
      </c>
      <c r="BY49" s="137">
        <v>3632.43</v>
      </c>
      <c r="BZ49" s="137">
        <v>4203.7</v>
      </c>
      <c r="CA49" s="137">
        <v>4570.15</v>
      </c>
      <c r="CB49" s="138">
        <v>4784.31</v>
      </c>
      <c r="CC49" s="138">
        <v>4726.05</v>
      </c>
      <c r="CD49" s="138">
        <v>4772.21</v>
      </c>
      <c r="CE49" s="138">
        <v>4495.37</v>
      </c>
      <c r="CF49" s="138">
        <v>4035.76</v>
      </c>
      <c r="CG49" s="138">
        <v>3827.61</v>
      </c>
      <c r="CH49" s="138">
        <v>33143.28</v>
      </c>
      <c r="CI49" s="138">
        <v>2892.46</v>
      </c>
      <c r="CJ49" s="138">
        <v>2637.34</v>
      </c>
      <c r="CK49" s="137">
        <v>1677.63</v>
      </c>
      <c r="CL49" s="137">
        <v>2003.71</v>
      </c>
      <c r="CM49" s="137">
        <v>1748.72</v>
      </c>
      <c r="CN49" s="137">
        <v>1602.87</v>
      </c>
      <c r="CO49" s="137">
        <v>1850.25</v>
      </c>
      <c r="CP49" s="137">
        <v>1721.26</v>
      </c>
      <c r="CQ49" s="137">
        <v>1642.2</v>
      </c>
      <c r="CR49" s="137">
        <v>2023.92</v>
      </c>
      <c r="CS49" s="137">
        <v>2210.95</v>
      </c>
      <c r="CT49" s="167">
        <v>2149.1</v>
      </c>
      <c r="CU49" s="167">
        <v>1946.99</v>
      </c>
      <c r="CV49" s="274">
        <v>2336.41</v>
      </c>
      <c r="CW49" s="167">
        <v>2190.66</v>
      </c>
      <c r="CX49" s="126"/>
    </row>
    <row r="50" spans="2:110" s="122" customFormat="1" ht="15">
      <c r="B50" s="123" t="s">
        <v>73</v>
      </c>
      <c r="C50" s="135" t="s">
        <v>170</v>
      </c>
      <c r="D50" s="125" t="s">
        <v>195</v>
      </c>
      <c r="E50" s="126">
        <v>104050</v>
      </c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>
        <v>107950</v>
      </c>
      <c r="Z50" s="126"/>
      <c r="AA50" s="126"/>
      <c r="AB50" s="126"/>
      <c r="AC50" s="126"/>
      <c r="AD50" s="126"/>
      <c r="AE50" s="126">
        <v>109025</v>
      </c>
      <c r="AG50" s="127"/>
      <c r="AI50" s="126"/>
      <c r="AJ50" s="126">
        <v>114325</v>
      </c>
      <c r="AK50" s="126">
        <v>117325</v>
      </c>
      <c r="AM50" s="126">
        <v>117325</v>
      </c>
      <c r="AN50" s="126"/>
      <c r="AO50" s="126"/>
      <c r="AP50" s="126"/>
      <c r="AQ50" s="126"/>
      <c r="AR50" s="126"/>
      <c r="AS50" s="126">
        <v>124650</v>
      </c>
      <c r="AT50" s="126"/>
      <c r="AU50" s="126"/>
      <c r="AV50" s="126">
        <v>117050</v>
      </c>
      <c r="AW50" s="64"/>
      <c r="AX50" s="126"/>
      <c r="AY50" s="126"/>
      <c r="BA50" s="128">
        <v>140300</v>
      </c>
      <c r="BB50" s="128">
        <v>146300</v>
      </c>
      <c r="BC50" s="128">
        <v>147800</v>
      </c>
      <c r="BD50" s="128">
        <v>148800</v>
      </c>
      <c r="BE50" s="128">
        <v>161800</v>
      </c>
      <c r="BF50" s="128">
        <v>161800</v>
      </c>
      <c r="BG50" s="128">
        <v>153300</v>
      </c>
      <c r="BH50" s="128">
        <v>153800</v>
      </c>
      <c r="BI50" s="128">
        <v>155300</v>
      </c>
      <c r="BJ50" s="128">
        <v>154800</v>
      </c>
      <c r="BK50" s="128">
        <v>166300</v>
      </c>
      <c r="BL50" s="128">
        <v>162300</v>
      </c>
      <c r="BM50" s="128">
        <v>166300</v>
      </c>
      <c r="BN50" s="128">
        <v>162900</v>
      </c>
      <c r="BO50" s="128">
        <v>162900</v>
      </c>
      <c r="BP50" s="128">
        <v>160400</v>
      </c>
      <c r="BQ50" s="128">
        <v>159400</v>
      </c>
      <c r="BR50" s="128">
        <v>155900</v>
      </c>
      <c r="BS50" s="128">
        <v>152900</v>
      </c>
      <c r="BT50" s="128">
        <v>155900</v>
      </c>
      <c r="BU50" s="128">
        <v>148900</v>
      </c>
      <c r="BV50" s="128">
        <v>145900</v>
      </c>
      <c r="BW50" s="128">
        <v>147400</v>
      </c>
      <c r="BX50" s="128">
        <v>144900</v>
      </c>
      <c r="BY50" s="128">
        <v>141400</v>
      </c>
      <c r="BZ50" s="128">
        <v>143400</v>
      </c>
      <c r="CA50" s="128">
        <v>141317</v>
      </c>
      <c r="CB50" s="130" t="s">
        <v>205</v>
      </c>
      <c r="CC50" s="130" t="s">
        <v>209</v>
      </c>
      <c r="CD50" s="130">
        <v>175400</v>
      </c>
      <c r="CE50" s="130">
        <v>174400</v>
      </c>
      <c r="CF50" s="130" t="s">
        <v>210</v>
      </c>
      <c r="CG50" s="130" t="s">
        <v>209</v>
      </c>
      <c r="CH50" s="130">
        <v>159465</v>
      </c>
      <c r="CI50" s="130">
        <v>151836</v>
      </c>
      <c r="CJ50" s="130">
        <v>141398</v>
      </c>
      <c r="CK50" s="128">
        <v>131900</v>
      </c>
      <c r="CL50" s="134">
        <v>128400</v>
      </c>
      <c r="CM50" s="134">
        <v>128400</v>
      </c>
      <c r="CN50" s="134">
        <v>128400</v>
      </c>
      <c r="CO50" s="134">
        <v>131400</v>
      </c>
      <c r="CP50" s="134">
        <v>126900</v>
      </c>
      <c r="CQ50" s="134">
        <v>132400</v>
      </c>
      <c r="CR50" s="134">
        <v>144650</v>
      </c>
      <c r="CS50" s="134">
        <v>150650</v>
      </c>
      <c r="CT50" s="134">
        <v>146650</v>
      </c>
      <c r="CU50" s="134">
        <v>148150</v>
      </c>
      <c r="CV50" s="235">
        <v>151150</v>
      </c>
      <c r="CW50" s="156">
        <v>162650</v>
      </c>
      <c r="CX50" s="165"/>
      <c r="CY50" s="166"/>
      <c r="CZ50" s="166"/>
      <c r="DA50" s="166"/>
      <c r="DB50" s="166"/>
      <c r="DC50" s="166"/>
      <c r="DD50" s="166"/>
      <c r="DE50" s="166"/>
      <c r="DF50" s="166"/>
    </row>
    <row r="51" spans="2:110" s="122" customFormat="1" ht="18.75" customHeight="1">
      <c r="B51" s="123" t="s">
        <v>160</v>
      </c>
      <c r="C51" s="135" t="s">
        <v>179</v>
      </c>
      <c r="D51" s="125" t="s">
        <v>195</v>
      </c>
      <c r="E51" s="126">
        <v>957.5</v>
      </c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>
        <v>942.5</v>
      </c>
      <c r="Z51" s="126"/>
      <c r="AA51" s="126"/>
      <c r="AB51" s="126"/>
      <c r="AC51" s="126"/>
      <c r="AD51" s="126"/>
      <c r="AE51" s="126">
        <v>942.5</v>
      </c>
      <c r="AG51" s="127"/>
      <c r="AI51" s="126"/>
      <c r="AJ51" s="126">
        <v>1217.5</v>
      </c>
      <c r="AK51" s="126">
        <v>461.45</v>
      </c>
      <c r="AM51" s="126">
        <v>461.45</v>
      </c>
      <c r="AN51" s="126"/>
      <c r="AO51" s="126"/>
      <c r="AP51" s="126"/>
      <c r="AQ51" s="126"/>
      <c r="AR51" s="126"/>
      <c r="AS51" s="126">
        <v>1575</v>
      </c>
      <c r="AT51" s="126"/>
      <c r="AU51" s="126"/>
      <c r="AV51" s="126">
        <v>1575</v>
      </c>
      <c r="AW51" s="64"/>
      <c r="AX51" s="126"/>
      <c r="AY51" s="126"/>
      <c r="BA51" s="128">
        <v>1575</v>
      </c>
      <c r="BB51" s="128">
        <v>1575</v>
      </c>
      <c r="BC51" s="128">
        <v>1575</v>
      </c>
      <c r="BD51" s="128">
        <v>1575</v>
      </c>
      <c r="BE51" s="128">
        <v>1575</v>
      </c>
      <c r="BF51" s="128">
        <v>1675</v>
      </c>
      <c r="BG51" s="128">
        <v>1725</v>
      </c>
      <c r="BH51" s="128">
        <v>1725</v>
      </c>
      <c r="BI51" s="128">
        <v>1725</v>
      </c>
      <c r="BJ51" s="128">
        <v>1725</v>
      </c>
      <c r="BK51" s="128">
        <v>1725</v>
      </c>
      <c r="BL51" s="128">
        <v>1725</v>
      </c>
      <c r="BM51" s="128">
        <v>1725</v>
      </c>
      <c r="BN51" s="128">
        <v>1725</v>
      </c>
      <c r="BO51" s="128">
        <v>1725</v>
      </c>
      <c r="BP51" s="128">
        <v>1725</v>
      </c>
      <c r="BQ51" s="128">
        <v>1725</v>
      </c>
      <c r="BR51" s="128">
        <v>1725</v>
      </c>
      <c r="BS51" s="128">
        <v>1725</v>
      </c>
      <c r="BT51" s="128">
        <v>1725</v>
      </c>
      <c r="BU51" s="128">
        <v>1725</v>
      </c>
      <c r="BV51" s="128">
        <v>1725</v>
      </c>
      <c r="BW51" s="128">
        <v>1725</v>
      </c>
      <c r="BX51" s="128">
        <v>1725</v>
      </c>
      <c r="BY51" s="128">
        <v>1725</v>
      </c>
      <c r="BZ51" s="128">
        <v>1725</v>
      </c>
      <c r="CA51" s="128">
        <v>1725</v>
      </c>
      <c r="CB51" s="130">
        <v>1725</v>
      </c>
      <c r="CC51" s="130">
        <v>1725</v>
      </c>
      <c r="CD51" s="130">
        <v>1725</v>
      </c>
      <c r="CE51" s="130">
        <v>1725</v>
      </c>
      <c r="CF51" s="130">
        <v>1725</v>
      </c>
      <c r="CG51" s="130">
        <v>1725</v>
      </c>
      <c r="CH51" s="130">
        <v>1725</v>
      </c>
      <c r="CI51" s="130">
        <v>1846</v>
      </c>
      <c r="CJ51" s="130">
        <v>1893</v>
      </c>
      <c r="CK51" s="128">
        <v>1975</v>
      </c>
      <c r="CL51" s="128">
        <v>1975</v>
      </c>
      <c r="CM51" s="128">
        <v>1975</v>
      </c>
      <c r="CN51" s="128">
        <v>2025</v>
      </c>
      <c r="CO51" s="128">
        <v>2025</v>
      </c>
      <c r="CP51" s="128">
        <v>2025</v>
      </c>
      <c r="CQ51" s="128">
        <v>2275</v>
      </c>
      <c r="CR51" s="128">
        <v>2275</v>
      </c>
      <c r="CS51" s="128">
        <v>2275</v>
      </c>
      <c r="CT51" s="131">
        <v>2275</v>
      </c>
      <c r="CU51" s="131">
        <v>2275</v>
      </c>
      <c r="CV51" s="274">
        <v>2275</v>
      </c>
      <c r="CW51" s="164">
        <v>2409</v>
      </c>
      <c r="CX51" s="165"/>
      <c r="CY51" s="166"/>
      <c r="CZ51" s="166"/>
      <c r="DA51" s="166"/>
      <c r="DB51" s="166"/>
      <c r="DC51" s="166"/>
      <c r="DD51" s="166"/>
      <c r="DE51" s="166"/>
      <c r="DF51" s="166"/>
    </row>
    <row r="52" spans="2:102" s="122" customFormat="1" ht="15">
      <c r="B52" s="123" t="s">
        <v>74</v>
      </c>
      <c r="C52" s="135" t="s">
        <v>180</v>
      </c>
      <c r="D52" s="125" t="s">
        <v>198</v>
      </c>
      <c r="E52" s="126">
        <v>450.12</v>
      </c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>
        <v>499</v>
      </c>
      <c r="Z52" s="126"/>
      <c r="AA52" s="126"/>
      <c r="AB52" s="126"/>
      <c r="AC52" s="126"/>
      <c r="AD52" s="126"/>
      <c r="AE52" s="126">
        <v>366.67</v>
      </c>
      <c r="AG52" s="136"/>
      <c r="AI52" s="126"/>
      <c r="AJ52" s="126">
        <v>462.51</v>
      </c>
      <c r="AK52" s="126">
        <v>1217.5</v>
      </c>
      <c r="AM52" s="126">
        <v>1217.5</v>
      </c>
      <c r="AN52" s="126"/>
      <c r="AO52" s="126"/>
      <c r="AP52" s="126"/>
      <c r="AQ52" s="126"/>
      <c r="AR52" s="126"/>
      <c r="AS52" s="126">
        <v>393.87</v>
      </c>
      <c r="AT52" s="126"/>
      <c r="AU52" s="126"/>
      <c r="AV52" s="126">
        <v>457.1</v>
      </c>
      <c r="AW52" s="64"/>
      <c r="AX52" s="126"/>
      <c r="AY52" s="126"/>
      <c r="BA52" s="137">
        <v>550.99</v>
      </c>
      <c r="BB52" s="137">
        <v>538.49</v>
      </c>
      <c r="BC52" s="137">
        <v>535.53</v>
      </c>
      <c r="BD52" s="137">
        <v>465.31</v>
      </c>
      <c r="BE52" s="137">
        <v>516.54</v>
      </c>
      <c r="BF52" s="137">
        <v>517.64</v>
      </c>
      <c r="BG52" s="137">
        <v>505.75</v>
      </c>
      <c r="BH52" s="137">
        <v>511.61</v>
      </c>
      <c r="BI52" s="137">
        <v>526.8</v>
      </c>
      <c r="BJ52" s="137">
        <v>555.84</v>
      </c>
      <c r="BK52" s="137">
        <v>649.34</v>
      </c>
      <c r="BL52" s="137">
        <v>690.01</v>
      </c>
      <c r="BM52" s="137">
        <v>792.79</v>
      </c>
      <c r="BN52" s="137">
        <v>916.72</v>
      </c>
      <c r="BO52" s="137">
        <v>978.7</v>
      </c>
      <c r="BP52" s="137">
        <v>1108.54</v>
      </c>
      <c r="BQ52" s="137">
        <v>1402.73</v>
      </c>
      <c r="BR52" s="137">
        <v>1671.45</v>
      </c>
      <c r="BS52" s="137">
        <v>1723.64</v>
      </c>
      <c r="BT52" s="137">
        <v>1658.22</v>
      </c>
      <c r="BU52" s="137">
        <v>1664.86</v>
      </c>
      <c r="BV52" s="137">
        <v>1469.7</v>
      </c>
      <c r="BW52" s="137">
        <v>1315.72</v>
      </c>
      <c r="BX52" s="137">
        <v>1272.41</v>
      </c>
      <c r="BY52" s="137">
        <v>1236.55</v>
      </c>
      <c r="BZ52" s="137">
        <v>1103.05</v>
      </c>
      <c r="CA52" s="137">
        <v>1158.03</v>
      </c>
      <c r="CB52" s="138">
        <v>1416.12</v>
      </c>
      <c r="CC52" s="138">
        <v>1525.07</v>
      </c>
      <c r="CD52" s="138">
        <v>1433.9</v>
      </c>
      <c r="CE52" s="138">
        <v>1287.77</v>
      </c>
      <c r="CF52" s="138">
        <v>1158.03</v>
      </c>
      <c r="CG52" s="138">
        <v>1148.83</v>
      </c>
      <c r="CH52" s="138">
        <v>1182.67</v>
      </c>
      <c r="CI52" s="138">
        <v>1136.94</v>
      </c>
      <c r="CJ52" s="138">
        <v>1185.26</v>
      </c>
      <c r="CK52" s="137">
        <v>1066.29</v>
      </c>
      <c r="CL52" s="137">
        <v>1073.42</v>
      </c>
      <c r="CM52" s="137">
        <v>1114.5</v>
      </c>
      <c r="CN52" s="137">
        <v>1086.91</v>
      </c>
      <c r="CO52" s="137">
        <v>972.94</v>
      </c>
      <c r="CP52" s="137">
        <v>873.21</v>
      </c>
      <c r="CQ52" s="137">
        <v>798.12</v>
      </c>
      <c r="CR52" s="137">
        <v>763.51</v>
      </c>
      <c r="CS52" s="137">
        <v>780.47</v>
      </c>
      <c r="CT52" s="168">
        <v>982.04</v>
      </c>
      <c r="CU52" s="169">
        <v>992.73</v>
      </c>
      <c r="CV52" s="274">
        <v>951.89</v>
      </c>
      <c r="CW52" s="169">
        <v>865.03</v>
      </c>
      <c r="CX52" s="126"/>
    </row>
    <row r="53" spans="2:102" s="122" customFormat="1" ht="15">
      <c r="B53" s="123" t="s">
        <v>75</v>
      </c>
      <c r="C53" s="135" t="s">
        <v>181</v>
      </c>
      <c r="D53" s="125" t="s">
        <v>165</v>
      </c>
      <c r="E53" s="126">
        <v>253.2</v>
      </c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>
        <v>253.2</v>
      </c>
      <c r="Z53" s="126"/>
      <c r="AA53" s="126"/>
      <c r="AB53" s="126"/>
      <c r="AC53" s="126"/>
      <c r="AD53" s="126"/>
      <c r="AE53" s="126">
        <v>253.2</v>
      </c>
      <c r="AG53" s="136"/>
      <c r="AI53" s="126"/>
      <c r="AJ53" s="126">
        <v>253.2</v>
      </c>
      <c r="AK53" s="126">
        <v>253.2</v>
      </c>
      <c r="AM53" s="126">
        <v>253.2</v>
      </c>
      <c r="AN53" s="126"/>
      <c r="AO53" s="126"/>
      <c r="AP53" s="126"/>
      <c r="AQ53" s="126"/>
      <c r="AR53" s="126"/>
      <c r="AS53" s="126">
        <v>293.2</v>
      </c>
      <c r="AT53" s="126"/>
      <c r="AU53" s="126"/>
      <c r="AV53" s="126">
        <v>304</v>
      </c>
      <c r="AW53" s="64"/>
      <c r="AX53" s="126"/>
      <c r="AY53" s="126"/>
      <c r="BA53" s="137">
        <v>312.4</v>
      </c>
      <c r="BB53" s="137">
        <v>310.7</v>
      </c>
      <c r="BC53" s="137">
        <v>311</v>
      </c>
      <c r="BD53" s="137">
        <v>313.5</v>
      </c>
      <c r="BE53" s="137">
        <v>314.7</v>
      </c>
      <c r="BF53" s="137">
        <v>316.8</v>
      </c>
      <c r="BG53" s="137">
        <v>319.7</v>
      </c>
      <c r="BH53" s="137">
        <v>320.1</v>
      </c>
      <c r="BI53" s="137">
        <v>326.5</v>
      </c>
      <c r="BJ53" s="137">
        <v>328.9</v>
      </c>
      <c r="BK53" s="137">
        <v>331.4</v>
      </c>
      <c r="BL53" s="137">
        <v>329.6</v>
      </c>
      <c r="BM53" s="137">
        <v>326.7</v>
      </c>
      <c r="BN53" s="137">
        <v>322.4</v>
      </c>
      <c r="BO53" s="137">
        <v>322.3</v>
      </c>
      <c r="BP53" s="137">
        <v>320.7</v>
      </c>
      <c r="BQ53" s="137">
        <v>319.6</v>
      </c>
      <c r="BR53" s="137">
        <v>320.3</v>
      </c>
      <c r="BS53" s="137">
        <v>322</v>
      </c>
      <c r="BT53" s="137">
        <v>321.9</v>
      </c>
      <c r="BU53" s="137">
        <v>321.8</v>
      </c>
      <c r="BV53" s="137">
        <v>322.4</v>
      </c>
      <c r="BW53" s="137">
        <v>321.7</v>
      </c>
      <c r="BX53" s="137">
        <v>323.7</v>
      </c>
      <c r="BY53" s="137">
        <v>326.5</v>
      </c>
      <c r="BZ53" s="137">
        <v>334.4</v>
      </c>
      <c r="CA53" s="137">
        <v>334.2</v>
      </c>
      <c r="CB53" s="138">
        <v>334.2</v>
      </c>
      <c r="CC53" s="138">
        <v>334.2</v>
      </c>
      <c r="CD53" s="138">
        <v>334.2</v>
      </c>
      <c r="CE53" s="138">
        <v>334.2</v>
      </c>
      <c r="CF53" s="138">
        <v>334.2</v>
      </c>
      <c r="CG53" s="138">
        <v>334.2</v>
      </c>
      <c r="CH53" s="138">
        <v>334.2</v>
      </c>
      <c r="CI53" s="138">
        <v>334.2</v>
      </c>
      <c r="CJ53" s="138">
        <v>334.2</v>
      </c>
      <c r="CK53" s="137">
        <v>350.2</v>
      </c>
      <c r="CL53" s="137">
        <v>331.8</v>
      </c>
      <c r="CM53" s="137">
        <v>329.5</v>
      </c>
      <c r="CN53" s="137">
        <v>323.5</v>
      </c>
      <c r="CO53" s="137">
        <v>321</v>
      </c>
      <c r="CP53" s="137">
        <v>322.6</v>
      </c>
      <c r="CQ53" s="137">
        <v>325.2</v>
      </c>
      <c r="CR53" s="137">
        <v>327.1</v>
      </c>
      <c r="CS53" s="137">
        <v>338.4</v>
      </c>
      <c r="CT53" s="168">
        <v>342.8</v>
      </c>
      <c r="CU53" s="168">
        <v>343.6</v>
      </c>
      <c r="CV53" s="274">
        <v>344.6</v>
      </c>
      <c r="CW53" s="168">
        <v>345.4</v>
      </c>
      <c r="CX53" s="126"/>
    </row>
    <row r="54" spans="2:102" s="122" customFormat="1" ht="19.5" customHeight="1">
      <c r="B54" s="123" t="s">
        <v>76</v>
      </c>
      <c r="C54" s="135" t="s">
        <v>167</v>
      </c>
      <c r="D54" s="125" t="s">
        <v>165</v>
      </c>
      <c r="E54" s="126">
        <v>111.95519999999999</v>
      </c>
      <c r="F54" s="126">
        <v>0</v>
      </c>
      <c r="G54" s="126">
        <v>0</v>
      </c>
      <c r="H54" s="126">
        <v>0</v>
      </c>
      <c r="I54" s="126">
        <v>0</v>
      </c>
      <c r="J54" s="126">
        <v>0</v>
      </c>
      <c r="K54" s="126">
        <v>0</v>
      </c>
      <c r="L54" s="126">
        <v>0</v>
      </c>
      <c r="M54" s="126">
        <v>0</v>
      </c>
      <c r="N54" s="126">
        <v>0</v>
      </c>
      <c r="O54" s="126">
        <v>0</v>
      </c>
      <c r="P54" s="126">
        <v>0</v>
      </c>
      <c r="Q54" s="126">
        <v>0</v>
      </c>
      <c r="R54" s="126">
        <v>0</v>
      </c>
      <c r="S54" s="126">
        <v>0</v>
      </c>
      <c r="T54" s="126">
        <v>0</v>
      </c>
      <c r="U54" s="126">
        <v>0</v>
      </c>
      <c r="V54" s="126">
        <v>0</v>
      </c>
      <c r="W54" s="126">
        <v>0</v>
      </c>
      <c r="X54" s="126">
        <v>117.3648</v>
      </c>
      <c r="Z54" s="126">
        <v>0</v>
      </c>
      <c r="AA54" s="126">
        <v>0</v>
      </c>
      <c r="AB54" s="126">
        <v>0</v>
      </c>
      <c r="AC54" s="126">
        <v>0</v>
      </c>
      <c r="AD54" s="126">
        <v>0</v>
      </c>
      <c r="AE54" s="126">
        <v>118.54079999999999</v>
      </c>
      <c r="AF54" s="126">
        <v>0</v>
      </c>
      <c r="AG54" s="136"/>
      <c r="AH54" s="126">
        <v>0</v>
      </c>
      <c r="AI54" s="126">
        <v>121.5984</v>
      </c>
      <c r="AJ54" s="126">
        <v>122.7744</v>
      </c>
      <c r="AK54" s="126">
        <v>123.00959999999999</v>
      </c>
      <c r="AM54" s="126">
        <v>123.7152</v>
      </c>
      <c r="AN54" s="126">
        <v>0</v>
      </c>
      <c r="AO54" s="126">
        <v>123.7152</v>
      </c>
      <c r="AP54" s="126">
        <v>0</v>
      </c>
      <c r="AQ54" s="126">
        <v>0</v>
      </c>
      <c r="AR54" s="126">
        <v>0</v>
      </c>
      <c r="AS54" s="126">
        <v>123.9504</v>
      </c>
      <c r="AT54" s="126">
        <v>0</v>
      </c>
      <c r="AU54" s="126">
        <v>0</v>
      </c>
      <c r="AV54" s="126">
        <v>127.008</v>
      </c>
      <c r="AW54" s="126">
        <v>127.4784</v>
      </c>
      <c r="AX54" s="126">
        <v>0</v>
      </c>
      <c r="AY54" s="126">
        <v>0</v>
      </c>
      <c r="AZ54" s="126">
        <v>0</v>
      </c>
      <c r="BA54" s="137">
        <v>130.0656</v>
      </c>
      <c r="BB54" s="137">
        <v>129.1248</v>
      </c>
      <c r="BC54" s="137">
        <v>129.5952</v>
      </c>
      <c r="BD54" s="137">
        <v>130.7712</v>
      </c>
      <c r="BE54" s="137">
        <v>130.7712</v>
      </c>
      <c r="BF54" s="137">
        <v>130.7712</v>
      </c>
      <c r="BG54" s="137">
        <v>131.712</v>
      </c>
      <c r="BH54" s="137">
        <v>133.8288</v>
      </c>
      <c r="BI54" s="137">
        <v>135.0048</v>
      </c>
      <c r="BJ54" s="137">
        <v>135.0048</v>
      </c>
      <c r="BK54" s="137">
        <v>136.1808</v>
      </c>
      <c r="BL54" s="137">
        <v>138.2976</v>
      </c>
      <c r="BM54" s="137">
        <v>138.299952</v>
      </c>
      <c r="BN54" s="137">
        <v>138.299952</v>
      </c>
      <c r="BO54" s="137">
        <v>138.299952</v>
      </c>
      <c r="BP54" s="137">
        <v>139.388928</v>
      </c>
      <c r="BQ54" s="137">
        <v>138.299952</v>
      </c>
      <c r="BR54" s="137">
        <v>139.388928</v>
      </c>
      <c r="BS54" s="137">
        <v>132.0092928</v>
      </c>
      <c r="BT54" s="137">
        <v>133.0093632</v>
      </c>
      <c r="BU54" s="137">
        <v>133.0093632</v>
      </c>
      <c r="BV54" s="137">
        <v>144.8832</v>
      </c>
      <c r="BW54" s="137">
        <v>144.83380799999998</v>
      </c>
      <c r="BX54" s="137">
        <v>145.92278399999998</v>
      </c>
      <c r="BY54" s="137">
        <v>145.92278399999998</v>
      </c>
      <c r="BZ54" s="137">
        <v>145.92278399999998</v>
      </c>
      <c r="CA54" s="137">
        <v>138.0097152</v>
      </c>
      <c r="CB54" s="137">
        <v>147</v>
      </c>
      <c r="CC54" s="137">
        <v>149.189712</v>
      </c>
      <c r="CD54" s="137">
        <v>150.278688</v>
      </c>
      <c r="CE54" s="137">
        <v>151.367664</v>
      </c>
      <c r="CF54" s="137">
        <v>152.45664</v>
      </c>
      <c r="CG54" s="137">
        <v>147.2479008</v>
      </c>
      <c r="CH54" s="137">
        <v>149.307312</v>
      </c>
      <c r="CI54" s="137">
        <v>150.3370176</v>
      </c>
      <c r="CJ54" s="137">
        <v>150.3370176</v>
      </c>
      <c r="CK54" s="137">
        <v>147.00925984251964</v>
      </c>
      <c r="CL54" s="158">
        <v>148</v>
      </c>
      <c r="CM54" s="158">
        <v>148</v>
      </c>
      <c r="CN54" s="236">
        <v>150.64</v>
      </c>
      <c r="CO54" s="236">
        <v>151</v>
      </c>
      <c r="CP54" s="236">
        <v>153</v>
      </c>
      <c r="CQ54" s="236">
        <v>160</v>
      </c>
      <c r="CR54" s="236">
        <v>162</v>
      </c>
      <c r="CS54" s="236">
        <v>163</v>
      </c>
      <c r="CT54" s="236">
        <v>165</v>
      </c>
      <c r="CU54" s="236">
        <v>168</v>
      </c>
      <c r="CV54" s="137">
        <v>168</v>
      </c>
      <c r="CW54" s="159"/>
      <c r="CX54" s="126"/>
    </row>
    <row r="55" spans="2:102" s="122" customFormat="1" ht="15">
      <c r="B55" s="143"/>
      <c r="C55" s="144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Z55" s="126"/>
      <c r="AA55" s="126"/>
      <c r="AB55" s="126"/>
      <c r="AC55" s="126"/>
      <c r="AD55" s="126"/>
      <c r="AE55" s="126"/>
      <c r="AG55" s="136"/>
      <c r="AI55" s="126"/>
      <c r="AJ55" s="126"/>
      <c r="AK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64"/>
      <c r="AX55" s="126"/>
      <c r="AY55" s="126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  <c r="BT55" s="137"/>
      <c r="BU55" s="137"/>
      <c r="BV55" s="137"/>
      <c r="BW55" s="137"/>
      <c r="BX55" s="137"/>
      <c r="BY55" s="137"/>
      <c r="BZ55" s="137"/>
      <c r="CA55" s="137"/>
      <c r="CB55" s="138"/>
      <c r="CC55" s="138"/>
      <c r="CD55" s="138"/>
      <c r="CE55" s="138"/>
      <c r="CF55" s="138"/>
      <c r="CG55" s="138"/>
      <c r="CH55" s="138"/>
      <c r="CI55" s="138"/>
      <c r="CJ55" s="138"/>
      <c r="CK55" s="137"/>
      <c r="CL55" s="137"/>
      <c r="CM55" s="137"/>
      <c r="CN55" s="137"/>
      <c r="CO55" s="137"/>
      <c r="CP55" s="137"/>
      <c r="CQ55" s="137"/>
      <c r="CR55" s="137"/>
      <c r="CS55" s="137"/>
      <c r="CT55" s="137"/>
      <c r="CU55" s="137"/>
      <c r="CV55" s="137"/>
      <c r="CW55" s="137"/>
      <c r="CX55" s="126"/>
    </row>
    <row r="56" spans="2:149" s="122" customFormat="1" ht="15">
      <c r="B56" s="145">
        <v>7</v>
      </c>
      <c r="C56" s="117" t="s">
        <v>182</v>
      </c>
      <c r="D56" s="117"/>
      <c r="E56" s="126"/>
      <c r="F56" s="146"/>
      <c r="G56" s="146"/>
      <c r="H56" s="146"/>
      <c r="I56" s="146"/>
      <c r="J56" s="119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26"/>
      <c r="Z56" s="146"/>
      <c r="AA56" s="146"/>
      <c r="AB56" s="146"/>
      <c r="AC56" s="126"/>
      <c r="AD56" s="126"/>
      <c r="AE56" s="126"/>
      <c r="AG56" s="147"/>
      <c r="AI56" s="126"/>
      <c r="AJ56" s="126"/>
      <c r="AK56" s="126"/>
      <c r="AM56" s="146"/>
      <c r="AN56" s="126"/>
      <c r="AO56" s="126"/>
      <c r="AP56" s="126"/>
      <c r="AQ56" s="126"/>
      <c r="AR56" s="126"/>
      <c r="AS56" s="126"/>
      <c r="AT56" s="126"/>
      <c r="AU56" s="126"/>
      <c r="AV56" s="126"/>
      <c r="AW56" s="64"/>
      <c r="AX56" s="126"/>
      <c r="AY56" s="126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48"/>
      <c r="BT56" s="148"/>
      <c r="BU56" s="148"/>
      <c r="BV56" s="137"/>
      <c r="BW56" s="137"/>
      <c r="BX56" s="137"/>
      <c r="BY56" s="137"/>
      <c r="BZ56" s="137"/>
      <c r="CA56" s="137"/>
      <c r="CB56" s="138"/>
      <c r="CC56" s="138"/>
      <c r="CD56" s="138"/>
      <c r="CE56" s="138"/>
      <c r="CF56" s="138"/>
      <c r="CG56" s="138"/>
      <c r="CH56" s="138"/>
      <c r="CI56" s="138"/>
      <c r="CJ56" s="138"/>
      <c r="CK56" s="137"/>
      <c r="CL56" s="137"/>
      <c r="CM56" s="137"/>
      <c r="CN56" s="137"/>
      <c r="CO56" s="137"/>
      <c r="CP56" s="137"/>
      <c r="CQ56" s="137"/>
      <c r="CR56" s="137"/>
      <c r="CS56" s="137"/>
      <c r="CT56" s="137"/>
      <c r="CU56" s="155"/>
      <c r="CV56" s="155"/>
      <c r="CW56" s="155"/>
      <c r="CX56" s="146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7"/>
      <c r="DQ56" s="117"/>
      <c r="DR56" s="117"/>
      <c r="DS56" s="117"/>
      <c r="DT56" s="117"/>
      <c r="DU56" s="117"/>
      <c r="DV56" s="117"/>
      <c r="DW56" s="117"/>
      <c r="DX56" s="117"/>
      <c r="DY56" s="117"/>
      <c r="DZ56" s="117"/>
      <c r="EA56" s="117"/>
      <c r="EB56" s="117"/>
      <c r="EC56" s="117"/>
      <c r="ED56" s="117"/>
      <c r="EE56" s="117"/>
      <c r="EF56" s="117"/>
      <c r="EG56" s="117"/>
      <c r="EH56" s="117"/>
      <c r="EI56" s="117"/>
      <c r="EJ56" s="117"/>
      <c r="EK56" s="117"/>
      <c r="EL56" s="117"/>
      <c r="EM56" s="117"/>
      <c r="EN56" s="117"/>
      <c r="EO56" s="117"/>
      <c r="EP56" s="117"/>
      <c r="EQ56" s="117"/>
      <c r="ER56" s="117"/>
      <c r="ES56" s="117"/>
    </row>
    <row r="57" spans="2:102" s="122" customFormat="1" ht="21.75" customHeight="1">
      <c r="B57" s="123" t="s">
        <v>71</v>
      </c>
      <c r="C57" s="135" t="s">
        <v>183</v>
      </c>
      <c r="D57" s="125" t="s">
        <v>165</v>
      </c>
      <c r="E57" s="126">
        <v>15509</v>
      </c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>
        <v>21081</v>
      </c>
      <c r="Z57" s="126"/>
      <c r="AA57" s="126"/>
      <c r="AB57" s="126"/>
      <c r="AC57" s="126"/>
      <c r="AD57" s="126"/>
      <c r="AE57" s="126">
        <v>26510</v>
      </c>
      <c r="AG57" s="127"/>
      <c r="AI57" s="126"/>
      <c r="AJ57" s="126">
        <v>27772</v>
      </c>
      <c r="AK57" s="126">
        <v>26510</v>
      </c>
      <c r="AM57" s="126">
        <v>26510</v>
      </c>
      <c r="AN57" s="126"/>
      <c r="AO57" s="126"/>
      <c r="AP57" s="126"/>
      <c r="AQ57" s="126"/>
      <c r="AR57" s="126"/>
      <c r="AS57" s="126">
        <v>24946</v>
      </c>
      <c r="AT57" s="126"/>
      <c r="AU57" s="126"/>
      <c r="AV57" s="126">
        <v>30019</v>
      </c>
      <c r="AW57" s="64"/>
      <c r="AX57" s="126"/>
      <c r="AY57" s="126"/>
      <c r="BA57" s="128">
        <v>22310</v>
      </c>
      <c r="BB57" s="128">
        <v>23269</v>
      </c>
      <c r="BC57" s="128">
        <v>24214</v>
      </c>
      <c r="BD57" s="128">
        <v>25444</v>
      </c>
      <c r="BE57" s="128">
        <v>24541</v>
      </c>
      <c r="BF57" s="128">
        <v>24068</v>
      </c>
      <c r="BG57" s="128">
        <v>23595</v>
      </c>
      <c r="BH57" s="128">
        <v>24257</v>
      </c>
      <c r="BI57" s="128">
        <v>25203</v>
      </c>
      <c r="BJ57" s="128">
        <v>25783</v>
      </c>
      <c r="BK57" s="128">
        <v>25783</v>
      </c>
      <c r="BL57" s="128">
        <v>26729</v>
      </c>
      <c r="BM57" s="128">
        <v>26729</v>
      </c>
      <c r="BN57" s="128">
        <v>27188</v>
      </c>
      <c r="BO57" s="128">
        <v>27925</v>
      </c>
      <c r="BP57" s="128">
        <v>28680</v>
      </c>
      <c r="BQ57" s="128">
        <v>28881</v>
      </c>
      <c r="BR57" s="128">
        <v>28126</v>
      </c>
      <c r="BS57" s="128">
        <v>28611</v>
      </c>
      <c r="BT57" s="128">
        <v>29237</v>
      </c>
      <c r="BU57" s="128">
        <v>29334</v>
      </c>
      <c r="BV57" s="128">
        <v>35286</v>
      </c>
      <c r="BW57" s="128">
        <v>35900</v>
      </c>
      <c r="BX57" s="128">
        <v>36245</v>
      </c>
      <c r="BY57" s="128">
        <v>37567</v>
      </c>
      <c r="BZ57" s="128">
        <v>38889</v>
      </c>
      <c r="CA57" s="128">
        <v>46434</v>
      </c>
      <c r="CB57" s="130">
        <v>46434</v>
      </c>
      <c r="CC57" s="130">
        <v>46675</v>
      </c>
      <c r="CD57" s="130">
        <v>48117</v>
      </c>
      <c r="CE57" s="130">
        <v>49269</v>
      </c>
      <c r="CF57" s="130">
        <v>49632</v>
      </c>
      <c r="CG57" s="130">
        <v>49582</v>
      </c>
      <c r="CH57" s="130">
        <v>49696</v>
      </c>
      <c r="CI57" s="130">
        <v>49874</v>
      </c>
      <c r="CJ57" s="130">
        <v>49963</v>
      </c>
      <c r="CK57" s="128">
        <v>50867</v>
      </c>
      <c r="CL57" s="128">
        <v>49471</v>
      </c>
      <c r="CM57" s="128">
        <v>49894</v>
      </c>
      <c r="CN57" s="128">
        <v>49766</v>
      </c>
      <c r="CO57" s="128">
        <v>49806</v>
      </c>
      <c r="CP57" s="128">
        <v>46805</v>
      </c>
      <c r="CQ57" s="128">
        <v>47030</v>
      </c>
      <c r="CR57" s="128">
        <v>47030</v>
      </c>
      <c r="CS57" s="128">
        <v>47360</v>
      </c>
      <c r="CT57" s="134">
        <v>47335</v>
      </c>
      <c r="CU57" s="134">
        <v>47437</v>
      </c>
      <c r="CV57" s="235">
        <v>48047</v>
      </c>
      <c r="CW57" s="134">
        <v>49031</v>
      </c>
      <c r="CX57" s="165"/>
    </row>
    <row r="58" spans="2:102" s="122" customFormat="1" ht="15">
      <c r="B58" s="123" t="s">
        <v>72</v>
      </c>
      <c r="C58" s="135" t="s">
        <v>184</v>
      </c>
      <c r="D58" s="125" t="s">
        <v>211</v>
      </c>
      <c r="E58" s="126">
        <v>52800</v>
      </c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>
        <v>55900</v>
      </c>
      <c r="Z58" s="126"/>
      <c r="AA58" s="126"/>
      <c r="AB58" s="126"/>
      <c r="AC58" s="126"/>
      <c r="AD58" s="126"/>
      <c r="AE58" s="126">
        <v>66000</v>
      </c>
      <c r="AG58" s="127"/>
      <c r="AI58" s="126"/>
      <c r="AJ58" s="126">
        <v>58600</v>
      </c>
      <c r="AK58" s="126">
        <v>57900</v>
      </c>
      <c r="AM58" s="126">
        <v>57900</v>
      </c>
      <c r="AN58" s="126"/>
      <c r="AO58" s="126"/>
      <c r="AP58" s="126"/>
      <c r="AQ58" s="126"/>
      <c r="AR58" s="126"/>
      <c r="AS58" s="126">
        <v>69900</v>
      </c>
      <c r="AT58" s="126"/>
      <c r="AU58" s="126"/>
      <c r="AV58" s="126">
        <v>66300</v>
      </c>
      <c r="AW58" s="64"/>
      <c r="AX58" s="126"/>
      <c r="AY58" s="126"/>
      <c r="BA58" s="128">
        <v>107100</v>
      </c>
      <c r="BB58" s="128">
        <v>124500</v>
      </c>
      <c r="BC58" s="128">
        <v>121500</v>
      </c>
      <c r="BD58" s="128">
        <v>140200</v>
      </c>
      <c r="BE58" s="128">
        <v>171900</v>
      </c>
      <c r="BF58" s="128">
        <v>197900</v>
      </c>
      <c r="BG58" s="128">
        <v>166200</v>
      </c>
      <c r="BH58" s="128">
        <v>175300</v>
      </c>
      <c r="BI58" s="128">
        <v>181600</v>
      </c>
      <c r="BJ58" s="128">
        <v>180500</v>
      </c>
      <c r="BK58" s="128">
        <v>212300</v>
      </c>
      <c r="BL58" s="128">
        <v>228800</v>
      </c>
      <c r="BM58" s="128">
        <v>221500</v>
      </c>
      <c r="BN58" s="128">
        <v>176500</v>
      </c>
      <c r="BO58" s="128">
        <v>178000</v>
      </c>
      <c r="BP58" s="128">
        <v>160400</v>
      </c>
      <c r="BQ58" s="128">
        <v>174000</v>
      </c>
      <c r="BR58" s="128">
        <v>166300</v>
      </c>
      <c r="BS58" s="128">
        <v>157800</v>
      </c>
      <c r="BT58" s="128">
        <v>163500</v>
      </c>
      <c r="BU58" s="128">
        <v>144500</v>
      </c>
      <c r="BV58" s="128">
        <v>136700</v>
      </c>
      <c r="BW58" s="128">
        <v>131100</v>
      </c>
      <c r="BX58" s="128">
        <v>111100</v>
      </c>
      <c r="BY58" s="128">
        <v>109800</v>
      </c>
      <c r="BZ58" s="128">
        <v>104200</v>
      </c>
      <c r="CA58" s="128">
        <v>107300</v>
      </c>
      <c r="CB58" s="130">
        <v>107300</v>
      </c>
      <c r="CC58" s="130">
        <v>98000</v>
      </c>
      <c r="CD58" s="130">
        <v>97700</v>
      </c>
      <c r="CE58" s="130">
        <v>90300</v>
      </c>
      <c r="CF58" s="130">
        <v>88700</v>
      </c>
      <c r="CG58" s="130">
        <v>86400</v>
      </c>
      <c r="CH58" s="130">
        <v>82600</v>
      </c>
      <c r="CI58" s="130">
        <v>75800</v>
      </c>
      <c r="CJ58" s="130">
        <v>72500</v>
      </c>
      <c r="CK58" s="128">
        <v>63400</v>
      </c>
      <c r="CL58" s="128">
        <v>68900</v>
      </c>
      <c r="CM58" s="128">
        <v>67900</v>
      </c>
      <c r="CN58" s="128">
        <v>80700</v>
      </c>
      <c r="CO58" s="128">
        <v>88400</v>
      </c>
      <c r="CP58" s="128">
        <v>88200</v>
      </c>
      <c r="CQ58" s="128">
        <v>91000</v>
      </c>
      <c r="CR58" s="128">
        <v>98900</v>
      </c>
      <c r="CS58" s="128">
        <v>106900</v>
      </c>
      <c r="CT58" s="134">
        <v>108300</v>
      </c>
      <c r="CU58" s="134">
        <v>125900</v>
      </c>
      <c r="CV58" s="235">
        <v>123700</v>
      </c>
      <c r="CW58" s="134">
        <v>139800</v>
      </c>
      <c r="CX58" s="165"/>
    </row>
    <row r="59" spans="2:102" s="122" customFormat="1" ht="15">
      <c r="B59" s="123" t="s">
        <v>73</v>
      </c>
      <c r="C59" s="135" t="s">
        <v>167</v>
      </c>
      <c r="D59" s="125" t="s">
        <v>165</v>
      </c>
      <c r="E59" s="126">
        <v>111.95519999999999</v>
      </c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0</v>
      </c>
      <c r="L59" s="126">
        <v>0</v>
      </c>
      <c r="M59" s="126">
        <v>0</v>
      </c>
      <c r="N59" s="126">
        <v>0</v>
      </c>
      <c r="O59" s="126">
        <v>0</v>
      </c>
      <c r="P59" s="126">
        <v>0</v>
      </c>
      <c r="Q59" s="126">
        <v>0</v>
      </c>
      <c r="R59" s="126">
        <v>0</v>
      </c>
      <c r="S59" s="126">
        <v>0</v>
      </c>
      <c r="T59" s="126">
        <v>0</v>
      </c>
      <c r="U59" s="126">
        <v>0</v>
      </c>
      <c r="V59" s="126">
        <v>0</v>
      </c>
      <c r="W59" s="126">
        <v>0</v>
      </c>
      <c r="X59" s="126">
        <v>117.3648</v>
      </c>
      <c r="Z59" s="126">
        <v>0</v>
      </c>
      <c r="AA59" s="126">
        <v>0</v>
      </c>
      <c r="AB59" s="126">
        <v>0</v>
      </c>
      <c r="AC59" s="126">
        <v>0</v>
      </c>
      <c r="AD59" s="126">
        <v>0</v>
      </c>
      <c r="AE59" s="126">
        <v>118.54079999999999</v>
      </c>
      <c r="AF59" s="126">
        <v>0</v>
      </c>
      <c r="AG59" s="136"/>
      <c r="AH59" s="126">
        <v>0</v>
      </c>
      <c r="AI59" s="126">
        <v>121.5984</v>
      </c>
      <c r="AJ59" s="126">
        <v>122.7744</v>
      </c>
      <c r="AK59" s="126">
        <v>123.00959999999999</v>
      </c>
      <c r="AM59" s="126">
        <v>123.7152</v>
      </c>
      <c r="AN59" s="126">
        <v>0</v>
      </c>
      <c r="AO59" s="126">
        <v>123.7152</v>
      </c>
      <c r="AP59" s="126">
        <v>0</v>
      </c>
      <c r="AQ59" s="126">
        <v>0</v>
      </c>
      <c r="AR59" s="126">
        <v>0</v>
      </c>
      <c r="AS59" s="126">
        <v>123.9504</v>
      </c>
      <c r="AT59" s="126">
        <v>0</v>
      </c>
      <c r="AU59" s="126">
        <v>0</v>
      </c>
      <c r="AV59" s="126">
        <v>127.008</v>
      </c>
      <c r="AW59" s="126">
        <v>127.4784</v>
      </c>
      <c r="AX59" s="126">
        <v>0</v>
      </c>
      <c r="AY59" s="126">
        <v>0</v>
      </c>
      <c r="AZ59" s="126">
        <v>0</v>
      </c>
      <c r="BA59" s="137">
        <v>130.0656</v>
      </c>
      <c r="BB59" s="137">
        <v>129.1248</v>
      </c>
      <c r="BC59" s="137">
        <v>129.5952</v>
      </c>
      <c r="BD59" s="137">
        <v>130.7712</v>
      </c>
      <c r="BE59" s="137">
        <v>130.7712</v>
      </c>
      <c r="BF59" s="137">
        <v>130.7712</v>
      </c>
      <c r="BG59" s="137">
        <v>131.712</v>
      </c>
      <c r="BH59" s="137">
        <v>133.8288</v>
      </c>
      <c r="BI59" s="137">
        <v>135.0048</v>
      </c>
      <c r="BJ59" s="137">
        <v>135.0048</v>
      </c>
      <c r="BK59" s="137">
        <v>136.1808</v>
      </c>
      <c r="BL59" s="137">
        <v>138.2976</v>
      </c>
      <c r="BM59" s="137">
        <v>138.299952</v>
      </c>
      <c r="BN59" s="137">
        <v>138.299952</v>
      </c>
      <c r="BO59" s="137">
        <v>138.299952</v>
      </c>
      <c r="BP59" s="137">
        <v>139.388928</v>
      </c>
      <c r="BQ59" s="137">
        <v>138.299952</v>
      </c>
      <c r="BR59" s="137">
        <v>139.388928</v>
      </c>
      <c r="BS59" s="137">
        <v>132.0092928</v>
      </c>
      <c r="BT59" s="137">
        <v>133.0093632</v>
      </c>
      <c r="BU59" s="137">
        <v>133.0093632</v>
      </c>
      <c r="BV59" s="137">
        <v>144.8832</v>
      </c>
      <c r="BW59" s="137">
        <v>144.83380799999998</v>
      </c>
      <c r="BX59" s="137">
        <v>145.92278399999998</v>
      </c>
      <c r="BY59" s="137">
        <v>145.92278399999998</v>
      </c>
      <c r="BZ59" s="137">
        <v>145.92278399999998</v>
      </c>
      <c r="CA59" s="137">
        <v>138.0097152</v>
      </c>
      <c r="CB59" s="137">
        <v>147</v>
      </c>
      <c r="CC59" s="137">
        <v>149.189712</v>
      </c>
      <c r="CD59" s="137">
        <v>150.278688</v>
      </c>
      <c r="CE59" s="137">
        <v>151.367664</v>
      </c>
      <c r="CF59" s="137">
        <v>152.45664</v>
      </c>
      <c r="CG59" s="137">
        <v>147.2479008</v>
      </c>
      <c r="CH59" s="137">
        <v>149.307312</v>
      </c>
      <c r="CI59" s="137">
        <v>150.3370176</v>
      </c>
      <c r="CJ59" s="137">
        <v>150.3370176</v>
      </c>
      <c r="CK59" s="137">
        <v>147.00925984251964</v>
      </c>
      <c r="CL59" s="158">
        <v>148</v>
      </c>
      <c r="CM59" s="158">
        <v>148</v>
      </c>
      <c r="CN59" s="236">
        <v>150.64</v>
      </c>
      <c r="CO59" s="236">
        <v>151</v>
      </c>
      <c r="CP59" s="236">
        <v>153</v>
      </c>
      <c r="CQ59" s="236">
        <v>160</v>
      </c>
      <c r="CR59" s="236">
        <v>162</v>
      </c>
      <c r="CS59" s="236">
        <v>163</v>
      </c>
      <c r="CT59" s="236">
        <v>165</v>
      </c>
      <c r="CU59" s="236">
        <v>168</v>
      </c>
      <c r="CV59" s="137">
        <v>168</v>
      </c>
      <c r="CW59" s="159"/>
      <c r="CX59" s="126"/>
    </row>
    <row r="60" spans="2:101" s="126" customFormat="1" ht="15">
      <c r="B60" s="170"/>
      <c r="C60" s="171"/>
      <c r="AF60" s="122"/>
      <c r="AG60" s="127"/>
      <c r="AH60" s="122"/>
      <c r="AW60" s="64"/>
      <c r="AZ60" s="122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B60" s="138"/>
      <c r="CC60" s="138"/>
      <c r="CD60" s="138"/>
      <c r="CE60" s="138"/>
      <c r="CF60" s="138"/>
      <c r="CG60" s="138"/>
      <c r="CH60" s="138"/>
      <c r="CI60" s="138"/>
      <c r="CJ60" s="138"/>
      <c r="CK60" s="137"/>
      <c r="CL60" s="137"/>
      <c r="CM60" s="137"/>
      <c r="CN60" s="137"/>
      <c r="CO60" s="137"/>
      <c r="CP60" s="137"/>
      <c r="CQ60" s="137"/>
      <c r="CR60" s="137"/>
      <c r="CS60" s="137"/>
      <c r="CT60" s="120"/>
      <c r="CU60" s="120"/>
      <c r="CV60" s="120"/>
      <c r="CW60" s="120"/>
    </row>
    <row r="61" spans="2:149" s="122" customFormat="1" ht="15">
      <c r="B61" s="145">
        <v>8</v>
      </c>
      <c r="C61" s="172" t="s">
        <v>173</v>
      </c>
      <c r="D61" s="173"/>
      <c r="E61" s="126">
        <v>116.16</v>
      </c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26">
        <v>122.14</v>
      </c>
      <c r="Z61" s="174"/>
      <c r="AA61" s="174"/>
      <c r="AB61" s="174"/>
      <c r="AC61" s="126"/>
      <c r="AD61" s="126"/>
      <c r="AE61" s="126">
        <v>131.81</v>
      </c>
      <c r="AG61" s="136"/>
      <c r="AI61" s="126"/>
      <c r="AJ61" s="126">
        <v>138.48</v>
      </c>
      <c r="AK61" s="126">
        <v>142.91</v>
      </c>
      <c r="AM61" s="174">
        <v>142.91</v>
      </c>
      <c r="AN61" s="126"/>
      <c r="AO61" s="126"/>
      <c r="AP61" s="126"/>
      <c r="AQ61" s="126"/>
      <c r="AR61" s="126"/>
      <c r="AS61" s="126">
        <v>173.25</v>
      </c>
      <c r="AT61" s="126"/>
      <c r="AU61" s="126"/>
      <c r="AV61" s="126">
        <v>181.11</v>
      </c>
      <c r="AW61" s="64"/>
      <c r="AX61" s="126"/>
      <c r="AY61" s="126"/>
      <c r="BA61" s="137">
        <v>136.69</v>
      </c>
      <c r="BB61" s="137">
        <v>136.24</v>
      </c>
      <c r="BC61" s="137">
        <v>134.1</v>
      </c>
      <c r="BD61" s="137">
        <v>133.93</v>
      </c>
      <c r="BE61" s="137">
        <v>134.42</v>
      </c>
      <c r="BF61" s="137">
        <v>137.6</v>
      </c>
      <c r="BG61" s="137">
        <v>138.99</v>
      </c>
      <c r="BH61" s="137">
        <v>139.25</v>
      </c>
      <c r="BI61" s="137">
        <v>141.91</v>
      </c>
      <c r="BJ61" s="137">
        <v>142.76</v>
      </c>
      <c r="BK61" s="137">
        <v>143.83</v>
      </c>
      <c r="BL61" s="137">
        <v>144.08</v>
      </c>
      <c r="BM61" s="137">
        <v>143.74</v>
      </c>
      <c r="BN61" s="137">
        <v>142.89</v>
      </c>
      <c r="BO61" s="137">
        <v>144.33</v>
      </c>
      <c r="BP61" s="137">
        <v>143.95</v>
      </c>
      <c r="BQ61" s="137">
        <v>143.74</v>
      </c>
      <c r="BR61" s="137">
        <v>144.43</v>
      </c>
      <c r="BS61" s="137">
        <v>144.78</v>
      </c>
      <c r="BT61" s="137">
        <v>144.88</v>
      </c>
      <c r="BU61" s="137">
        <v>144.72</v>
      </c>
      <c r="BV61" s="137">
        <v>144.79</v>
      </c>
      <c r="BW61" s="137">
        <v>145.71</v>
      </c>
      <c r="BX61" s="137">
        <v>146.4</v>
      </c>
      <c r="BY61" s="137">
        <v>148.13</v>
      </c>
      <c r="BZ61" s="137">
        <v>148.18</v>
      </c>
      <c r="CA61" s="137">
        <v>148.21</v>
      </c>
      <c r="CB61" s="138">
        <v>148.21</v>
      </c>
      <c r="CC61" s="138">
        <v>150.71</v>
      </c>
      <c r="CD61" s="138">
        <v>159.36</v>
      </c>
      <c r="CE61" s="138">
        <v>160.11</v>
      </c>
      <c r="CF61" s="138">
        <v>167.71</v>
      </c>
      <c r="CG61" s="138">
        <v>170.33</v>
      </c>
      <c r="CH61" s="138">
        <v>171.24</v>
      </c>
      <c r="CI61" s="138">
        <v>168.45</v>
      </c>
      <c r="CJ61" s="138">
        <v>164.89</v>
      </c>
      <c r="CK61" s="120">
        <v>161.94</v>
      </c>
      <c r="CL61" s="120">
        <v>157.02</v>
      </c>
      <c r="CM61" s="120">
        <v>159.87</v>
      </c>
      <c r="CN61" s="120">
        <v>150.87</v>
      </c>
      <c r="CO61" s="120">
        <v>150.64</v>
      </c>
      <c r="CP61" s="120">
        <v>150.7</v>
      </c>
      <c r="CQ61" s="121">
        <v>153.18</v>
      </c>
      <c r="CR61" s="121">
        <v>153.63</v>
      </c>
      <c r="CS61" s="121">
        <v>156.06</v>
      </c>
      <c r="CT61" s="121">
        <v>157.95</v>
      </c>
      <c r="CU61" s="121">
        <v>157.56</v>
      </c>
      <c r="CV61" s="235">
        <v>158.03</v>
      </c>
      <c r="CW61" s="121">
        <v>159.31</v>
      </c>
      <c r="CX61" s="174"/>
      <c r="CY61" s="173"/>
      <c r="CZ61" s="173"/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3"/>
      <c r="DL61" s="173"/>
      <c r="DM61" s="173"/>
      <c r="DN61" s="173"/>
      <c r="DO61" s="173"/>
      <c r="DP61" s="173"/>
      <c r="DQ61" s="173"/>
      <c r="DR61" s="173"/>
      <c r="DS61" s="173"/>
      <c r="DT61" s="173"/>
      <c r="DU61" s="173"/>
      <c r="DV61" s="173"/>
      <c r="DW61" s="173"/>
      <c r="DX61" s="173"/>
      <c r="DY61" s="173"/>
      <c r="DZ61" s="173"/>
      <c r="EA61" s="173"/>
      <c r="EB61" s="173"/>
      <c r="EC61" s="173"/>
      <c r="ED61" s="173"/>
      <c r="EE61" s="173"/>
      <c r="EF61" s="173"/>
      <c r="EG61" s="173"/>
      <c r="EH61" s="173"/>
      <c r="EI61" s="173"/>
      <c r="EJ61" s="173"/>
      <c r="EK61" s="173"/>
      <c r="EL61" s="173"/>
      <c r="EM61" s="173"/>
      <c r="EN61" s="173"/>
      <c r="EO61" s="173"/>
      <c r="EP61" s="173"/>
      <c r="EQ61" s="173"/>
      <c r="ER61" s="173"/>
      <c r="ES61" s="173"/>
    </row>
    <row r="62" spans="2:105" s="122" customFormat="1" ht="15">
      <c r="B62" s="123" t="s">
        <v>71</v>
      </c>
      <c r="C62" s="124" t="s">
        <v>200</v>
      </c>
      <c r="D62" s="125" t="s">
        <v>201</v>
      </c>
      <c r="E62" s="126">
        <v>35153</v>
      </c>
      <c r="F62" s="126"/>
      <c r="G62" s="126"/>
      <c r="H62" s="126"/>
      <c r="I62" s="126"/>
      <c r="J62" s="174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>
        <v>107950</v>
      </c>
      <c r="Z62" s="126"/>
      <c r="AA62" s="126"/>
      <c r="AB62" s="126"/>
      <c r="AC62" s="126"/>
      <c r="AD62" s="126"/>
      <c r="AE62" s="126">
        <v>109025</v>
      </c>
      <c r="AG62" s="136"/>
      <c r="AI62" s="126"/>
      <c r="AJ62" s="126">
        <v>114325</v>
      </c>
      <c r="AK62" s="126">
        <v>27076</v>
      </c>
      <c r="AM62" s="174">
        <v>27076</v>
      </c>
      <c r="AN62" s="126"/>
      <c r="AO62" s="126"/>
      <c r="AP62" s="126"/>
      <c r="AQ62" s="126"/>
      <c r="AR62" s="126"/>
      <c r="AS62" s="126">
        <v>39160</v>
      </c>
      <c r="AT62" s="126"/>
      <c r="AU62" s="126"/>
      <c r="AV62" s="126">
        <v>39923</v>
      </c>
      <c r="AW62" s="64"/>
      <c r="AX62" s="126"/>
      <c r="AY62" s="126"/>
      <c r="BA62" s="128">
        <v>34017</v>
      </c>
      <c r="BB62" s="128">
        <v>34017</v>
      </c>
      <c r="BC62" s="128">
        <v>36127</v>
      </c>
      <c r="BD62" s="128">
        <v>38018</v>
      </c>
      <c r="BE62" s="128">
        <v>38018</v>
      </c>
      <c r="BF62" s="128">
        <v>40350</v>
      </c>
      <c r="BG62" s="128">
        <v>40655</v>
      </c>
      <c r="BH62" s="128">
        <v>42602</v>
      </c>
      <c r="BI62" s="128">
        <v>42241</v>
      </c>
      <c r="BJ62" s="128">
        <v>43946</v>
      </c>
      <c r="BK62" s="128">
        <v>41113</v>
      </c>
      <c r="BL62" s="128">
        <v>38995</v>
      </c>
      <c r="BM62" s="128">
        <v>38779</v>
      </c>
      <c r="BN62" s="128">
        <v>38562</v>
      </c>
      <c r="BO62" s="128">
        <v>38661</v>
      </c>
      <c r="BP62" s="128">
        <v>38183</v>
      </c>
      <c r="BQ62" s="128">
        <v>36487</v>
      </c>
      <c r="BR62" s="128">
        <v>35573</v>
      </c>
      <c r="BS62" s="128">
        <v>35704</v>
      </c>
      <c r="BT62" s="128">
        <v>35269</v>
      </c>
      <c r="BU62" s="128">
        <v>37131</v>
      </c>
      <c r="BV62" s="128">
        <v>49950</v>
      </c>
      <c r="BW62" s="128">
        <v>35827</v>
      </c>
      <c r="BX62" s="128">
        <v>35827</v>
      </c>
      <c r="BY62" s="128">
        <v>36319</v>
      </c>
      <c r="BZ62" s="128">
        <v>38599</v>
      </c>
      <c r="CA62" s="128">
        <v>39304</v>
      </c>
      <c r="CB62" s="130">
        <v>39304</v>
      </c>
      <c r="CC62" s="130">
        <v>40182</v>
      </c>
      <c r="CD62" s="130">
        <v>45215</v>
      </c>
      <c r="CE62" s="130">
        <v>49538</v>
      </c>
      <c r="CF62" s="130">
        <v>56272</v>
      </c>
      <c r="CG62" s="130">
        <v>59080</v>
      </c>
      <c r="CH62" s="130">
        <v>56642</v>
      </c>
      <c r="CI62" s="130">
        <v>54287</v>
      </c>
      <c r="CJ62" s="130">
        <v>53145</v>
      </c>
      <c r="CK62" s="128">
        <v>52986</v>
      </c>
      <c r="CL62" s="128">
        <v>49375</v>
      </c>
      <c r="CM62" s="128">
        <v>46625</v>
      </c>
      <c r="CN62" s="128">
        <v>46250</v>
      </c>
      <c r="CO62" s="128">
        <v>45500</v>
      </c>
      <c r="CP62" s="128">
        <v>44125</v>
      </c>
      <c r="CQ62" s="128">
        <v>44125</v>
      </c>
      <c r="CR62" s="128">
        <v>47300</v>
      </c>
      <c r="CS62" s="128">
        <v>47250</v>
      </c>
      <c r="CT62" s="128">
        <v>50950</v>
      </c>
      <c r="CU62" s="128">
        <v>50375</v>
      </c>
      <c r="CV62" s="137">
        <v>49625</v>
      </c>
      <c r="CW62" s="140">
        <v>50625</v>
      </c>
      <c r="CX62" s="165"/>
      <c r="CY62" s="166"/>
      <c r="CZ62" s="166"/>
      <c r="DA62" s="166"/>
    </row>
    <row r="63" spans="2:102" s="122" customFormat="1" ht="15">
      <c r="B63" s="123" t="s">
        <v>72</v>
      </c>
      <c r="C63" s="135" t="s">
        <v>167</v>
      </c>
      <c r="D63" s="125" t="s">
        <v>165</v>
      </c>
      <c r="E63" s="126">
        <v>111.95519999999999</v>
      </c>
      <c r="F63" s="126">
        <v>0</v>
      </c>
      <c r="G63" s="126">
        <v>0</v>
      </c>
      <c r="H63" s="126">
        <v>0</v>
      </c>
      <c r="I63" s="126">
        <v>0</v>
      </c>
      <c r="J63" s="126">
        <v>0</v>
      </c>
      <c r="K63" s="126">
        <v>0</v>
      </c>
      <c r="L63" s="126">
        <v>0</v>
      </c>
      <c r="M63" s="126">
        <v>0</v>
      </c>
      <c r="N63" s="126">
        <v>0</v>
      </c>
      <c r="O63" s="126">
        <v>0</v>
      </c>
      <c r="P63" s="126">
        <v>0</v>
      </c>
      <c r="Q63" s="126">
        <v>0</v>
      </c>
      <c r="R63" s="126">
        <v>0</v>
      </c>
      <c r="S63" s="126">
        <v>0</v>
      </c>
      <c r="T63" s="126">
        <v>0</v>
      </c>
      <c r="U63" s="126">
        <v>0</v>
      </c>
      <c r="V63" s="126">
        <v>0</v>
      </c>
      <c r="W63" s="126">
        <v>0</v>
      </c>
      <c r="X63" s="126">
        <v>117.3648</v>
      </c>
      <c r="Z63" s="126">
        <v>0</v>
      </c>
      <c r="AA63" s="126">
        <v>0</v>
      </c>
      <c r="AB63" s="126">
        <v>0</v>
      </c>
      <c r="AC63" s="126">
        <v>0</v>
      </c>
      <c r="AD63" s="126">
        <v>0</v>
      </c>
      <c r="AE63" s="126">
        <v>118.54079999999999</v>
      </c>
      <c r="AF63" s="126">
        <v>0</v>
      </c>
      <c r="AG63" s="175"/>
      <c r="AH63" s="126">
        <v>0</v>
      </c>
      <c r="AI63" s="126">
        <v>121.5984</v>
      </c>
      <c r="AJ63" s="126">
        <v>122.7744</v>
      </c>
      <c r="AK63" s="126">
        <v>123.00959999999999</v>
      </c>
      <c r="AM63" s="126">
        <v>123.7152</v>
      </c>
      <c r="AN63" s="126">
        <v>0</v>
      </c>
      <c r="AO63" s="126">
        <v>123.7152</v>
      </c>
      <c r="AP63" s="126">
        <v>0</v>
      </c>
      <c r="AQ63" s="126">
        <v>0</v>
      </c>
      <c r="AR63" s="126">
        <v>0</v>
      </c>
      <c r="AS63" s="126">
        <v>123.9504</v>
      </c>
      <c r="AT63" s="126">
        <v>0</v>
      </c>
      <c r="AU63" s="126">
        <v>0</v>
      </c>
      <c r="AV63" s="126">
        <v>127.008</v>
      </c>
      <c r="AW63" s="126">
        <v>127.4784</v>
      </c>
      <c r="AX63" s="126">
        <v>0</v>
      </c>
      <c r="AY63" s="126">
        <v>0</v>
      </c>
      <c r="AZ63" s="126">
        <v>0</v>
      </c>
      <c r="BA63" s="137">
        <v>130.0656</v>
      </c>
      <c r="BB63" s="137">
        <v>129.1248</v>
      </c>
      <c r="BC63" s="137">
        <v>129.5952</v>
      </c>
      <c r="BD63" s="137">
        <v>130.7712</v>
      </c>
      <c r="BE63" s="137">
        <v>130.7712</v>
      </c>
      <c r="BF63" s="137">
        <v>130.7712</v>
      </c>
      <c r="BG63" s="137">
        <v>131.712</v>
      </c>
      <c r="BH63" s="137">
        <v>133.8288</v>
      </c>
      <c r="BI63" s="137">
        <v>135.0048</v>
      </c>
      <c r="BJ63" s="137">
        <v>135.0048</v>
      </c>
      <c r="BK63" s="137">
        <v>136.1808</v>
      </c>
      <c r="BL63" s="137">
        <v>138.2976</v>
      </c>
      <c r="BM63" s="137">
        <v>138.299952</v>
      </c>
      <c r="BN63" s="137">
        <v>138.299952</v>
      </c>
      <c r="BO63" s="137">
        <v>138.299952</v>
      </c>
      <c r="BP63" s="137">
        <v>139.388928</v>
      </c>
      <c r="BQ63" s="137">
        <v>138.299952</v>
      </c>
      <c r="BR63" s="137">
        <v>139.388928</v>
      </c>
      <c r="BS63" s="137">
        <v>132.0092928</v>
      </c>
      <c r="BT63" s="137">
        <v>133.0093632</v>
      </c>
      <c r="BU63" s="137">
        <v>133.0093632</v>
      </c>
      <c r="BV63" s="137">
        <v>144.8832</v>
      </c>
      <c r="BW63" s="137">
        <v>144.83380799999998</v>
      </c>
      <c r="BX63" s="137">
        <v>145.92278399999998</v>
      </c>
      <c r="BY63" s="137">
        <v>145.92278399999998</v>
      </c>
      <c r="BZ63" s="137">
        <v>145.92278399999998</v>
      </c>
      <c r="CA63" s="137">
        <v>138.0097152</v>
      </c>
      <c r="CB63" s="137">
        <v>147</v>
      </c>
      <c r="CC63" s="137">
        <v>149.189712</v>
      </c>
      <c r="CD63" s="137">
        <v>150.278688</v>
      </c>
      <c r="CE63" s="137">
        <v>151.367664</v>
      </c>
      <c r="CF63" s="137">
        <v>152.45664</v>
      </c>
      <c r="CG63" s="137">
        <v>147.2479008</v>
      </c>
      <c r="CH63" s="137">
        <v>149.307312</v>
      </c>
      <c r="CI63" s="137">
        <v>150.3370176</v>
      </c>
      <c r="CJ63" s="137">
        <v>150.3370176</v>
      </c>
      <c r="CK63" s="137">
        <v>147.00925984251964</v>
      </c>
      <c r="CL63" s="158">
        <v>148</v>
      </c>
      <c r="CM63" s="158">
        <v>148</v>
      </c>
      <c r="CN63" s="236">
        <v>150.64</v>
      </c>
      <c r="CO63" s="236">
        <v>151</v>
      </c>
      <c r="CP63" s="236">
        <v>153</v>
      </c>
      <c r="CQ63" s="236">
        <v>160</v>
      </c>
      <c r="CR63" s="236">
        <v>162</v>
      </c>
      <c r="CS63" s="236">
        <v>163</v>
      </c>
      <c r="CT63" s="236">
        <v>165</v>
      </c>
      <c r="CU63" s="236">
        <v>168</v>
      </c>
      <c r="CV63" s="137">
        <v>168</v>
      </c>
      <c r="CW63" s="159"/>
      <c r="CX63" s="126"/>
    </row>
    <row r="64" spans="2:101" s="126" customFormat="1" ht="12.75">
      <c r="B64" s="170"/>
      <c r="C64" s="176"/>
      <c r="AF64" s="122"/>
      <c r="AG64" s="147"/>
      <c r="AH64" s="122"/>
      <c r="AM64" s="174"/>
      <c r="AW64" s="64"/>
      <c r="AZ64" s="122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  <c r="BT64" s="137"/>
      <c r="BU64" s="137"/>
      <c r="BV64" s="137"/>
      <c r="BW64" s="137"/>
      <c r="BX64" s="137"/>
      <c r="BY64" s="137"/>
      <c r="BZ64" s="137"/>
      <c r="CA64" s="137"/>
      <c r="CB64" s="138"/>
      <c r="CC64" s="138"/>
      <c r="CD64" s="138"/>
      <c r="CE64" s="138"/>
      <c r="CF64" s="138"/>
      <c r="CG64" s="138"/>
      <c r="CH64" s="138"/>
      <c r="CI64" s="138"/>
      <c r="CJ64" s="138"/>
      <c r="CK64" s="137"/>
      <c r="CL64" s="137"/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</row>
    <row r="65" spans="2:149" s="122" customFormat="1" ht="15">
      <c r="B65" s="145">
        <v>9</v>
      </c>
      <c r="C65" s="117" t="s">
        <v>212</v>
      </c>
      <c r="D65" s="117"/>
      <c r="E65" s="126">
        <v>0</v>
      </c>
      <c r="F65" s="146"/>
      <c r="G65" s="146"/>
      <c r="H65" s="146"/>
      <c r="I65" s="146"/>
      <c r="J65" s="119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26">
        <v>0</v>
      </c>
      <c r="Z65" s="146"/>
      <c r="AA65" s="146"/>
      <c r="AB65" s="146"/>
      <c r="AC65" s="126"/>
      <c r="AD65" s="126"/>
      <c r="AE65" s="126"/>
      <c r="AG65" s="177"/>
      <c r="AI65" s="126"/>
      <c r="AJ65" s="126"/>
      <c r="AK65" s="126"/>
      <c r="AM65" s="174"/>
      <c r="AN65" s="126"/>
      <c r="AO65" s="126"/>
      <c r="AP65" s="126"/>
      <c r="AQ65" s="126"/>
      <c r="AR65" s="126"/>
      <c r="AS65" s="126"/>
      <c r="AT65" s="126"/>
      <c r="AU65" s="126"/>
      <c r="AV65" s="126"/>
      <c r="AW65" s="64"/>
      <c r="AX65" s="126"/>
      <c r="AY65" s="126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8"/>
      <c r="CC65" s="138"/>
      <c r="CD65" s="138"/>
      <c r="CE65" s="138"/>
      <c r="CF65" s="138"/>
      <c r="CG65" s="138"/>
      <c r="CH65" s="138"/>
      <c r="CI65" s="138"/>
      <c r="CJ65" s="138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55"/>
      <c r="CV65" s="155"/>
      <c r="CW65" s="155"/>
      <c r="CX65" s="146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7"/>
      <c r="DQ65" s="117"/>
      <c r="DR65" s="117"/>
      <c r="DS65" s="117"/>
      <c r="DT65" s="117"/>
      <c r="DU65" s="117"/>
      <c r="DV65" s="117"/>
      <c r="DW65" s="117"/>
      <c r="DX65" s="117"/>
      <c r="DY65" s="117"/>
      <c r="DZ65" s="117"/>
      <c r="EA65" s="117"/>
      <c r="EB65" s="117"/>
      <c r="EC65" s="117"/>
      <c r="ED65" s="117"/>
      <c r="EE65" s="117"/>
      <c r="EF65" s="117"/>
      <c r="EG65" s="117"/>
      <c r="EH65" s="117"/>
      <c r="EI65" s="117"/>
      <c r="EJ65" s="117"/>
      <c r="EK65" s="117"/>
      <c r="EL65" s="117"/>
      <c r="EM65" s="117"/>
      <c r="EN65" s="117"/>
      <c r="EO65" s="117"/>
      <c r="EP65" s="117"/>
      <c r="EQ65" s="117"/>
      <c r="ER65" s="117"/>
      <c r="ES65" s="117"/>
    </row>
    <row r="66" spans="2:137" s="122" customFormat="1" ht="15">
      <c r="B66" s="178" t="s">
        <v>71</v>
      </c>
      <c r="C66" s="135" t="s">
        <v>185</v>
      </c>
      <c r="D66" s="125" t="s">
        <v>211</v>
      </c>
      <c r="E66" s="126">
        <v>53200</v>
      </c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>
        <v>58200</v>
      </c>
      <c r="Z66" s="126"/>
      <c r="AA66" s="126"/>
      <c r="AB66" s="126"/>
      <c r="AC66" s="126"/>
      <c r="AD66" s="126"/>
      <c r="AE66" s="126">
        <v>63200</v>
      </c>
      <c r="AG66" s="127"/>
      <c r="AI66" s="126"/>
      <c r="AJ66" s="126">
        <v>68000</v>
      </c>
      <c r="AK66" s="126">
        <v>76000</v>
      </c>
      <c r="AM66" s="174">
        <v>76000</v>
      </c>
      <c r="AN66" s="126"/>
      <c r="AO66" s="126"/>
      <c r="AP66" s="126"/>
      <c r="AQ66" s="126"/>
      <c r="AR66" s="126"/>
      <c r="AS66" s="126">
        <v>73250</v>
      </c>
      <c r="AT66" s="126"/>
      <c r="AU66" s="126"/>
      <c r="AV66" s="126">
        <v>71250</v>
      </c>
      <c r="AW66" s="64"/>
      <c r="AX66" s="126"/>
      <c r="AY66" s="126"/>
      <c r="BA66" s="161">
        <v>77250</v>
      </c>
      <c r="BB66" s="161">
        <v>77250</v>
      </c>
      <c r="BC66" s="161">
        <v>77250</v>
      </c>
      <c r="BD66" s="161">
        <v>77250</v>
      </c>
      <c r="BE66" s="161">
        <v>73500</v>
      </c>
      <c r="BF66" s="161">
        <v>73500</v>
      </c>
      <c r="BG66" s="161">
        <v>74750</v>
      </c>
      <c r="BH66" s="161">
        <v>80750</v>
      </c>
      <c r="BI66" s="161">
        <v>84000</v>
      </c>
      <c r="BJ66" s="161">
        <v>84000</v>
      </c>
      <c r="BK66" s="161">
        <v>82000</v>
      </c>
      <c r="BL66" s="161">
        <v>82750</v>
      </c>
      <c r="BM66" s="161">
        <v>83750</v>
      </c>
      <c r="BN66" s="161">
        <v>84000</v>
      </c>
      <c r="BO66" s="161">
        <v>84000</v>
      </c>
      <c r="BP66" s="161">
        <v>82650</v>
      </c>
      <c r="BQ66" s="161">
        <v>83650</v>
      </c>
      <c r="BR66" s="161">
        <v>83650</v>
      </c>
      <c r="BS66" s="161">
        <v>83650</v>
      </c>
      <c r="BT66" s="161">
        <v>86000</v>
      </c>
      <c r="BU66" s="161">
        <v>89000</v>
      </c>
      <c r="BV66" s="161">
        <v>87000</v>
      </c>
      <c r="BW66" s="161">
        <v>87000</v>
      </c>
      <c r="BX66" s="161">
        <v>87500</v>
      </c>
      <c r="BY66" s="161">
        <v>87500</v>
      </c>
      <c r="BZ66" s="161">
        <v>88000</v>
      </c>
      <c r="CA66" s="161">
        <v>89000</v>
      </c>
      <c r="CB66" s="161">
        <v>89000</v>
      </c>
      <c r="CC66" s="161">
        <v>91000</v>
      </c>
      <c r="CD66" s="161">
        <v>92000</v>
      </c>
      <c r="CE66" s="161">
        <v>97000</v>
      </c>
      <c r="CF66" s="161">
        <v>97000</v>
      </c>
      <c r="CG66" s="161">
        <v>97000</v>
      </c>
      <c r="CH66" s="161">
        <v>95000</v>
      </c>
      <c r="CI66" s="161">
        <v>92650</v>
      </c>
      <c r="CJ66" s="161">
        <v>85280</v>
      </c>
      <c r="CK66" s="161">
        <v>80250</v>
      </c>
      <c r="CL66" s="161">
        <v>83000</v>
      </c>
      <c r="CM66" s="161">
        <v>84000</v>
      </c>
      <c r="CN66" s="161">
        <v>84500</v>
      </c>
      <c r="CO66" s="128">
        <v>84500</v>
      </c>
      <c r="CP66" s="161">
        <v>84500</v>
      </c>
      <c r="CQ66" s="161">
        <v>87000</v>
      </c>
      <c r="CR66" s="161">
        <v>88000</v>
      </c>
      <c r="CS66" s="161">
        <v>91500</v>
      </c>
      <c r="CT66" s="140">
        <v>89000</v>
      </c>
      <c r="CU66" s="140">
        <v>89000</v>
      </c>
      <c r="CV66" s="273">
        <v>90500</v>
      </c>
      <c r="CW66" s="140">
        <v>92000</v>
      </c>
      <c r="CX66" s="179"/>
      <c r="CY66" s="179"/>
      <c r="CZ66" s="179"/>
      <c r="DA66" s="179"/>
      <c r="DB66" s="179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</row>
    <row r="67" spans="2:137" s="122" customFormat="1" ht="15">
      <c r="B67" s="178" t="s">
        <v>72</v>
      </c>
      <c r="C67" s="135" t="s">
        <v>186</v>
      </c>
      <c r="D67" s="125" t="s">
        <v>211</v>
      </c>
      <c r="E67" s="126">
        <v>0</v>
      </c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>
        <v>0</v>
      </c>
      <c r="Z67" s="126"/>
      <c r="AA67" s="126"/>
      <c r="AB67" s="126"/>
      <c r="AC67" s="126"/>
      <c r="AD67" s="126"/>
      <c r="AE67" s="126">
        <v>0</v>
      </c>
      <c r="AG67" s="127"/>
      <c r="AI67" s="126"/>
      <c r="AJ67" s="126">
        <v>0</v>
      </c>
      <c r="AK67" s="126">
        <v>0</v>
      </c>
      <c r="AM67" s="174">
        <v>0</v>
      </c>
      <c r="AN67" s="126"/>
      <c r="AO67" s="126"/>
      <c r="AP67" s="126"/>
      <c r="AQ67" s="126"/>
      <c r="AR67" s="126"/>
      <c r="AS67" s="126">
        <v>0</v>
      </c>
      <c r="AT67" s="126"/>
      <c r="AU67" s="126"/>
      <c r="AV67" s="126">
        <v>0</v>
      </c>
      <c r="AW67" s="64"/>
      <c r="AX67" s="126"/>
      <c r="AY67" s="126"/>
      <c r="BA67" s="161">
        <v>0</v>
      </c>
      <c r="BB67" s="161">
        <v>0</v>
      </c>
      <c r="BC67" s="161">
        <v>0</v>
      </c>
      <c r="BD67" s="161">
        <v>0</v>
      </c>
      <c r="BE67" s="161">
        <v>0</v>
      </c>
      <c r="BF67" s="161">
        <v>0</v>
      </c>
      <c r="BG67" s="161">
        <v>0</v>
      </c>
      <c r="BH67" s="161">
        <v>0</v>
      </c>
      <c r="BI67" s="161">
        <v>0</v>
      </c>
      <c r="BJ67" s="161">
        <v>0</v>
      </c>
      <c r="BK67" s="161">
        <v>0</v>
      </c>
      <c r="BL67" s="161">
        <v>0</v>
      </c>
      <c r="BM67" s="161">
        <v>0</v>
      </c>
      <c r="BN67" s="161">
        <v>0</v>
      </c>
      <c r="BO67" s="161">
        <v>0</v>
      </c>
      <c r="BP67" s="161">
        <v>0</v>
      </c>
      <c r="BQ67" s="161">
        <v>0</v>
      </c>
      <c r="BR67" s="161">
        <v>0</v>
      </c>
      <c r="BS67" s="161">
        <v>0</v>
      </c>
      <c r="BT67" s="161">
        <v>0</v>
      </c>
      <c r="BU67" s="161">
        <v>0</v>
      </c>
      <c r="BV67" s="161">
        <v>0</v>
      </c>
      <c r="BW67" s="161">
        <v>0</v>
      </c>
      <c r="BX67" s="161">
        <v>0</v>
      </c>
      <c r="BY67" s="161">
        <v>0</v>
      </c>
      <c r="BZ67" s="161">
        <v>0</v>
      </c>
      <c r="CA67" s="161">
        <v>0</v>
      </c>
      <c r="CB67" s="161">
        <v>0</v>
      </c>
      <c r="CC67" s="161">
        <v>0</v>
      </c>
      <c r="CD67" s="161">
        <v>0</v>
      </c>
      <c r="CE67" s="161">
        <v>0</v>
      </c>
      <c r="CF67" s="161">
        <v>0</v>
      </c>
      <c r="CG67" s="161">
        <v>0</v>
      </c>
      <c r="CH67" s="161">
        <v>0</v>
      </c>
      <c r="CI67" s="161">
        <v>0</v>
      </c>
      <c r="CJ67" s="161">
        <v>0</v>
      </c>
      <c r="CK67" s="161">
        <v>58000</v>
      </c>
      <c r="CL67" s="161">
        <v>70200</v>
      </c>
      <c r="CM67" s="161">
        <v>63900</v>
      </c>
      <c r="CN67" s="161">
        <v>78600</v>
      </c>
      <c r="CO67" s="128">
        <v>89100</v>
      </c>
      <c r="CP67" s="161">
        <v>86100</v>
      </c>
      <c r="CQ67" s="161">
        <v>96200</v>
      </c>
      <c r="CR67" s="161">
        <v>102100</v>
      </c>
      <c r="CS67" s="161">
        <v>114800</v>
      </c>
      <c r="CT67" s="140">
        <v>121700</v>
      </c>
      <c r="CU67" s="140">
        <v>125400</v>
      </c>
      <c r="CV67" s="273">
        <v>127200</v>
      </c>
      <c r="CW67" s="140">
        <v>128900</v>
      </c>
      <c r="CX67" s="179"/>
      <c r="CY67" s="179"/>
      <c r="CZ67" s="179"/>
      <c r="DA67" s="179"/>
      <c r="DB67" s="179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</row>
    <row r="68" spans="2:137" s="122" customFormat="1" ht="15">
      <c r="B68" s="178" t="s">
        <v>73</v>
      </c>
      <c r="C68" s="135" t="s">
        <v>204</v>
      </c>
      <c r="D68" s="125" t="s">
        <v>211</v>
      </c>
      <c r="E68" s="126">
        <v>68450</v>
      </c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>
        <v>89617</v>
      </c>
      <c r="Z68" s="126"/>
      <c r="AA68" s="126"/>
      <c r="AB68" s="126"/>
      <c r="AC68" s="126"/>
      <c r="AD68" s="126"/>
      <c r="AE68" s="126">
        <v>97867</v>
      </c>
      <c r="AG68" s="180"/>
      <c r="AI68" s="126"/>
      <c r="AJ68" s="126">
        <v>100433</v>
      </c>
      <c r="AK68" s="126">
        <v>100433</v>
      </c>
      <c r="AM68" s="174">
        <v>100433</v>
      </c>
      <c r="AN68" s="126"/>
      <c r="AO68" s="126"/>
      <c r="AP68" s="126"/>
      <c r="AQ68" s="126"/>
      <c r="AR68" s="126"/>
      <c r="AS68" s="126">
        <v>103083</v>
      </c>
      <c r="AT68" s="126"/>
      <c r="AU68" s="126"/>
      <c r="AV68" s="126">
        <v>102267</v>
      </c>
      <c r="AW68" s="64"/>
      <c r="AX68" s="126"/>
      <c r="AY68" s="126"/>
      <c r="BA68" s="161">
        <v>123200</v>
      </c>
      <c r="BB68" s="161">
        <v>131133</v>
      </c>
      <c r="BC68" s="161">
        <v>128567</v>
      </c>
      <c r="BD68" s="161">
        <v>132733</v>
      </c>
      <c r="BE68" s="161">
        <v>161800</v>
      </c>
      <c r="BF68" s="161">
        <v>161800</v>
      </c>
      <c r="BG68" s="161">
        <v>153300</v>
      </c>
      <c r="BH68" s="161">
        <v>153800</v>
      </c>
      <c r="BI68" s="161">
        <v>155300</v>
      </c>
      <c r="BJ68" s="161">
        <v>154800</v>
      </c>
      <c r="BK68" s="161">
        <v>166300</v>
      </c>
      <c r="BL68" s="161">
        <v>162300</v>
      </c>
      <c r="BM68" s="161">
        <v>147900</v>
      </c>
      <c r="BN68" s="161">
        <v>144500</v>
      </c>
      <c r="BO68" s="161">
        <v>144500</v>
      </c>
      <c r="BP68" s="161">
        <v>142167</v>
      </c>
      <c r="BQ68" s="161">
        <v>137167</v>
      </c>
      <c r="BR68" s="161">
        <v>133000</v>
      </c>
      <c r="BS68" s="161">
        <v>130000</v>
      </c>
      <c r="BT68" s="161">
        <v>131667</v>
      </c>
      <c r="BU68" s="161">
        <v>125333</v>
      </c>
      <c r="BV68" s="161">
        <v>112467</v>
      </c>
      <c r="BW68" s="161">
        <v>147400</v>
      </c>
      <c r="BX68" s="161">
        <v>144900</v>
      </c>
      <c r="BY68" s="161">
        <v>141400</v>
      </c>
      <c r="BZ68" s="161">
        <v>143400</v>
      </c>
      <c r="CA68" s="161">
        <v>141317</v>
      </c>
      <c r="CB68" s="161" t="s">
        <v>205</v>
      </c>
      <c r="CC68" s="161" t="s">
        <v>209</v>
      </c>
      <c r="CD68" s="161" t="s">
        <v>213</v>
      </c>
      <c r="CE68" s="161" t="s">
        <v>188</v>
      </c>
      <c r="CF68" s="161" t="s">
        <v>210</v>
      </c>
      <c r="CG68" s="161" t="s">
        <v>209</v>
      </c>
      <c r="CH68" s="161">
        <v>159465</v>
      </c>
      <c r="CI68" s="161">
        <v>151836</v>
      </c>
      <c r="CJ68" s="161">
        <v>141398</v>
      </c>
      <c r="CK68" s="161">
        <v>131900</v>
      </c>
      <c r="CL68" s="161">
        <v>104150</v>
      </c>
      <c r="CM68" s="161">
        <v>104150</v>
      </c>
      <c r="CN68" s="161">
        <v>104150</v>
      </c>
      <c r="CO68" s="128">
        <v>104150</v>
      </c>
      <c r="CP68" s="161">
        <v>104267</v>
      </c>
      <c r="CQ68" s="161">
        <v>105933</v>
      </c>
      <c r="CR68" s="161">
        <v>113433</v>
      </c>
      <c r="CS68" s="161">
        <v>123267</v>
      </c>
      <c r="CT68" s="140">
        <v>121600</v>
      </c>
      <c r="CU68" s="140">
        <v>121933</v>
      </c>
      <c r="CV68" s="273">
        <v>124933</v>
      </c>
      <c r="CW68" s="140">
        <v>137433</v>
      </c>
      <c r="CX68" s="179"/>
      <c r="CY68" s="179"/>
      <c r="CZ68" s="179"/>
      <c r="DA68" s="179"/>
      <c r="DB68" s="179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</row>
    <row r="69" spans="2:137" s="122" customFormat="1" ht="15">
      <c r="B69" s="178" t="s">
        <v>160</v>
      </c>
      <c r="C69" s="135" t="s">
        <v>164</v>
      </c>
      <c r="D69" s="125" t="s">
        <v>211</v>
      </c>
      <c r="E69" s="126">
        <v>120215</v>
      </c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>
        <v>120620</v>
      </c>
      <c r="Z69" s="126"/>
      <c r="AA69" s="126"/>
      <c r="AB69" s="126"/>
      <c r="AC69" s="126"/>
      <c r="AD69" s="126"/>
      <c r="AE69" s="126">
        <v>185582</v>
      </c>
      <c r="AG69" s="180"/>
      <c r="AI69" s="126"/>
      <c r="AJ69" s="126">
        <v>175225</v>
      </c>
      <c r="AK69" s="126">
        <v>177037</v>
      </c>
      <c r="AM69" s="174">
        <v>177037</v>
      </c>
      <c r="AN69" s="126"/>
      <c r="AO69" s="126"/>
      <c r="AP69" s="126"/>
      <c r="AQ69" s="126"/>
      <c r="AR69" s="126"/>
      <c r="AS69" s="126">
        <v>179161</v>
      </c>
      <c r="AT69" s="126"/>
      <c r="AU69" s="126"/>
      <c r="AV69" s="126">
        <v>201855</v>
      </c>
      <c r="AW69" s="64"/>
      <c r="AX69" s="126"/>
      <c r="AY69" s="126"/>
      <c r="BA69" s="161">
        <v>253217</v>
      </c>
      <c r="BB69" s="161">
        <v>265322</v>
      </c>
      <c r="BC69" s="161">
        <v>267517</v>
      </c>
      <c r="BD69" s="161">
        <v>335829</v>
      </c>
      <c r="BE69" s="161">
        <v>409628</v>
      </c>
      <c r="BF69" s="161">
        <v>374811</v>
      </c>
      <c r="BG69" s="161">
        <v>404717</v>
      </c>
      <c r="BH69" s="161">
        <v>404230</v>
      </c>
      <c r="BI69" s="161">
        <v>395943</v>
      </c>
      <c r="BJ69" s="161">
        <v>385046</v>
      </c>
      <c r="BK69" s="161">
        <v>356811</v>
      </c>
      <c r="BL69" s="161">
        <v>337991</v>
      </c>
      <c r="BM69" s="161">
        <v>287323</v>
      </c>
      <c r="BN69" s="161">
        <v>279653</v>
      </c>
      <c r="BO69" s="161">
        <v>315666</v>
      </c>
      <c r="BP69" s="161">
        <v>361752</v>
      </c>
      <c r="BQ69" s="161">
        <v>346886</v>
      </c>
      <c r="BR69" s="161">
        <v>337667</v>
      </c>
      <c r="BS69" s="161">
        <v>356255</v>
      </c>
      <c r="BT69" s="161">
        <v>340050</v>
      </c>
      <c r="BU69" s="161">
        <v>341598</v>
      </c>
      <c r="BV69" s="161">
        <v>350128</v>
      </c>
      <c r="BW69" s="161">
        <v>299451</v>
      </c>
      <c r="BX69" s="161">
        <v>283695</v>
      </c>
      <c r="BY69" s="161">
        <v>302578</v>
      </c>
      <c r="BZ69" s="161">
        <v>340650</v>
      </c>
      <c r="CA69" s="161">
        <v>384365</v>
      </c>
      <c r="CB69" s="161" t="s">
        <v>203</v>
      </c>
      <c r="CC69" s="161" t="s">
        <v>214</v>
      </c>
      <c r="CD69" s="161" t="s">
        <v>215</v>
      </c>
      <c r="CE69" s="161" t="s">
        <v>189</v>
      </c>
      <c r="CF69" s="161" t="s">
        <v>208</v>
      </c>
      <c r="CG69" s="161" t="s">
        <v>216</v>
      </c>
      <c r="CH69" s="161" t="s">
        <v>217</v>
      </c>
      <c r="CI69" s="161">
        <v>254789</v>
      </c>
      <c r="CJ69" s="161">
        <f>CJ42</f>
        <v>201489</v>
      </c>
      <c r="CK69" s="161">
        <v>185521</v>
      </c>
      <c r="CL69" s="161">
        <v>192169</v>
      </c>
      <c r="CM69" s="161">
        <v>222863</v>
      </c>
      <c r="CN69" s="161">
        <v>254794</v>
      </c>
      <c r="CO69" s="128">
        <v>255759</v>
      </c>
      <c r="CP69" s="161">
        <v>274252</v>
      </c>
      <c r="CQ69" s="161">
        <v>276648</v>
      </c>
      <c r="CR69" s="161">
        <v>335659</v>
      </c>
      <c r="CS69" s="161">
        <v>337892</v>
      </c>
      <c r="CT69" s="140">
        <v>330450</v>
      </c>
      <c r="CU69" s="140">
        <v>399607</v>
      </c>
      <c r="CV69" s="273">
        <v>361737</v>
      </c>
      <c r="CW69" s="140">
        <v>377834</v>
      </c>
      <c r="CX69" s="179"/>
      <c r="CY69" s="179"/>
      <c r="CZ69" s="179"/>
      <c r="DA69" s="179"/>
      <c r="DB69" s="179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</row>
    <row r="70" spans="2:137" s="122" customFormat="1" ht="12.75">
      <c r="B70" s="178" t="s">
        <v>74</v>
      </c>
      <c r="C70" s="135" t="s">
        <v>218</v>
      </c>
      <c r="E70" s="126">
        <v>0</v>
      </c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>
        <v>0</v>
      </c>
      <c r="Z70" s="126"/>
      <c r="AA70" s="126"/>
      <c r="AB70" s="126"/>
      <c r="AC70" s="126"/>
      <c r="AD70" s="126"/>
      <c r="AE70" s="126">
        <v>0</v>
      </c>
      <c r="AG70" s="147"/>
      <c r="AI70" s="126"/>
      <c r="AJ70" s="126">
        <v>0</v>
      </c>
      <c r="AK70" s="126">
        <v>0</v>
      </c>
      <c r="AM70" s="174">
        <v>0</v>
      </c>
      <c r="AN70" s="126"/>
      <c r="AO70" s="126"/>
      <c r="AP70" s="126"/>
      <c r="AQ70" s="126"/>
      <c r="AR70" s="126"/>
      <c r="AS70" s="126">
        <v>0</v>
      </c>
      <c r="AT70" s="126"/>
      <c r="AU70" s="126"/>
      <c r="AV70" s="126">
        <v>0</v>
      </c>
      <c r="AW70" s="64"/>
      <c r="AX70" s="126"/>
      <c r="AY70" s="126"/>
      <c r="BA70" s="137">
        <v>0</v>
      </c>
      <c r="BB70" s="137">
        <v>0</v>
      </c>
      <c r="BC70" s="137">
        <v>0</v>
      </c>
      <c r="BD70" s="137">
        <v>0</v>
      </c>
      <c r="BE70" s="137">
        <v>0</v>
      </c>
      <c r="BF70" s="137">
        <v>0</v>
      </c>
      <c r="BG70" s="137">
        <v>0</v>
      </c>
      <c r="BH70" s="137">
        <v>0</v>
      </c>
      <c r="BI70" s="137">
        <v>0</v>
      </c>
      <c r="BJ70" s="137">
        <v>0</v>
      </c>
      <c r="BK70" s="137">
        <v>0</v>
      </c>
      <c r="BL70" s="137">
        <v>0</v>
      </c>
      <c r="BM70" s="137">
        <v>0</v>
      </c>
      <c r="BN70" s="137">
        <v>0</v>
      </c>
      <c r="BO70" s="137">
        <v>0</v>
      </c>
      <c r="BP70" s="137">
        <v>0</v>
      </c>
      <c r="BQ70" s="137">
        <v>0</v>
      </c>
      <c r="BR70" s="137">
        <v>0</v>
      </c>
      <c r="BS70" s="137">
        <v>0</v>
      </c>
      <c r="BT70" s="137">
        <v>0</v>
      </c>
      <c r="BU70" s="137">
        <v>0</v>
      </c>
      <c r="BV70" s="137">
        <v>0</v>
      </c>
      <c r="BW70" s="137">
        <v>0</v>
      </c>
      <c r="BX70" s="137">
        <v>0</v>
      </c>
      <c r="BY70" s="137">
        <v>0</v>
      </c>
      <c r="BZ70" s="137">
        <v>0</v>
      </c>
      <c r="CA70" s="137">
        <v>0</v>
      </c>
      <c r="CB70" s="138">
        <v>0</v>
      </c>
      <c r="CC70" s="138">
        <v>0</v>
      </c>
      <c r="CD70" s="138">
        <v>0</v>
      </c>
      <c r="CE70" s="138">
        <v>0</v>
      </c>
      <c r="CF70" s="138">
        <v>0</v>
      </c>
      <c r="CG70" s="138">
        <v>0</v>
      </c>
      <c r="CH70" s="138">
        <v>0</v>
      </c>
      <c r="CI70" s="138">
        <v>0</v>
      </c>
      <c r="CJ70" s="138">
        <v>0</v>
      </c>
      <c r="CK70" s="137">
        <v>0</v>
      </c>
      <c r="CL70" s="137">
        <v>0</v>
      </c>
      <c r="CM70" s="137">
        <v>0</v>
      </c>
      <c r="CN70" s="137">
        <v>0</v>
      </c>
      <c r="CO70" s="137">
        <v>0</v>
      </c>
      <c r="CP70" s="137">
        <v>0</v>
      </c>
      <c r="CQ70" s="137">
        <v>0</v>
      </c>
      <c r="CR70" s="137">
        <v>0</v>
      </c>
      <c r="CS70" s="137">
        <v>0</v>
      </c>
      <c r="CT70" s="137"/>
      <c r="CU70" s="137"/>
      <c r="CV70" s="137"/>
      <c r="CW70" s="137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</row>
    <row r="71" spans="2:137" s="122" customFormat="1" ht="33.75" customHeight="1">
      <c r="B71" s="178" t="s">
        <v>75</v>
      </c>
      <c r="C71" s="135" t="s">
        <v>219</v>
      </c>
      <c r="E71" s="126">
        <v>0</v>
      </c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>
        <v>0</v>
      </c>
      <c r="Z71" s="126"/>
      <c r="AA71" s="126"/>
      <c r="AB71" s="126"/>
      <c r="AC71" s="126"/>
      <c r="AD71" s="126"/>
      <c r="AE71" s="126">
        <v>0</v>
      </c>
      <c r="AG71" s="147"/>
      <c r="AI71" s="126"/>
      <c r="AJ71" s="126">
        <v>0</v>
      </c>
      <c r="AK71" s="126">
        <v>0</v>
      </c>
      <c r="AM71" s="174">
        <v>0</v>
      </c>
      <c r="AN71" s="126"/>
      <c r="AO71" s="126"/>
      <c r="AP71" s="126"/>
      <c r="AQ71" s="126"/>
      <c r="AR71" s="126"/>
      <c r="AS71" s="126">
        <v>0</v>
      </c>
      <c r="AT71" s="126"/>
      <c r="AU71" s="126"/>
      <c r="AV71" s="126">
        <v>0</v>
      </c>
      <c r="AW71" s="64"/>
      <c r="AX71" s="126"/>
      <c r="AY71" s="126"/>
      <c r="BA71" s="137">
        <v>0</v>
      </c>
      <c r="BB71" s="137">
        <v>0</v>
      </c>
      <c r="BC71" s="137">
        <v>0</v>
      </c>
      <c r="BD71" s="137">
        <v>0</v>
      </c>
      <c r="BE71" s="137">
        <v>0</v>
      </c>
      <c r="BF71" s="137">
        <v>0</v>
      </c>
      <c r="BG71" s="137">
        <v>0</v>
      </c>
      <c r="BH71" s="137">
        <v>0</v>
      </c>
      <c r="BI71" s="137">
        <v>0</v>
      </c>
      <c r="BJ71" s="137">
        <v>0</v>
      </c>
      <c r="BK71" s="137">
        <v>0</v>
      </c>
      <c r="BL71" s="137">
        <v>0</v>
      </c>
      <c r="BM71" s="137">
        <v>0</v>
      </c>
      <c r="BN71" s="137">
        <v>0</v>
      </c>
      <c r="BO71" s="137">
        <v>0</v>
      </c>
      <c r="BP71" s="137">
        <v>0</v>
      </c>
      <c r="BQ71" s="137">
        <v>0</v>
      </c>
      <c r="BR71" s="137">
        <v>0</v>
      </c>
      <c r="BS71" s="137">
        <v>0</v>
      </c>
      <c r="BT71" s="137">
        <v>0</v>
      </c>
      <c r="BU71" s="137">
        <v>0</v>
      </c>
      <c r="BV71" s="137">
        <v>0</v>
      </c>
      <c r="BW71" s="137">
        <v>0</v>
      </c>
      <c r="BX71" s="137">
        <v>0</v>
      </c>
      <c r="BY71" s="137">
        <v>0</v>
      </c>
      <c r="BZ71" s="137">
        <v>0</v>
      </c>
      <c r="CA71" s="137">
        <v>0</v>
      </c>
      <c r="CB71" s="138">
        <v>0</v>
      </c>
      <c r="CC71" s="138">
        <v>0</v>
      </c>
      <c r="CD71" s="138">
        <v>0</v>
      </c>
      <c r="CE71" s="138">
        <v>0</v>
      </c>
      <c r="CF71" s="138">
        <v>0</v>
      </c>
      <c r="CG71" s="138">
        <v>0</v>
      </c>
      <c r="CH71" s="138">
        <v>0</v>
      </c>
      <c r="CI71" s="138">
        <v>478.9</v>
      </c>
      <c r="CJ71" s="138">
        <v>478.9</v>
      </c>
      <c r="CK71" s="137">
        <v>482.3</v>
      </c>
      <c r="CL71" s="137">
        <v>451.1</v>
      </c>
      <c r="CM71" s="137">
        <v>452.2</v>
      </c>
      <c r="CN71" s="137">
        <v>452.2</v>
      </c>
      <c r="CO71" s="137">
        <v>452.2</v>
      </c>
      <c r="CP71" s="137">
        <v>452.2</v>
      </c>
      <c r="CQ71" s="137">
        <v>481.4</v>
      </c>
      <c r="CR71" s="137">
        <v>481.4</v>
      </c>
      <c r="CS71" s="137">
        <v>481.4</v>
      </c>
      <c r="CT71" s="121">
        <v>481.4</v>
      </c>
      <c r="CU71" s="163">
        <v>481.4</v>
      </c>
      <c r="CV71" s="235">
        <v>481.4</v>
      </c>
      <c r="CW71" s="181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</row>
    <row r="72" spans="2:137" s="122" customFormat="1" ht="38.25">
      <c r="B72" s="178" t="s">
        <v>76</v>
      </c>
      <c r="C72" s="135" t="s">
        <v>220</v>
      </c>
      <c r="D72" s="125" t="s">
        <v>165</v>
      </c>
      <c r="E72" s="126">
        <f>476*E78</f>
        <v>111.95519999999999</v>
      </c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>
        <f>499*E78</f>
        <v>117.3648</v>
      </c>
      <c r="Z72" s="126"/>
      <c r="AA72" s="126"/>
      <c r="AB72" s="126"/>
      <c r="AC72" s="126">
        <v>0</v>
      </c>
      <c r="AD72" s="126">
        <v>0</v>
      </c>
      <c r="AE72" s="126">
        <v>118.54079999999999</v>
      </c>
      <c r="AF72" s="126">
        <v>0</v>
      </c>
      <c r="AG72" s="175"/>
      <c r="AH72" s="126">
        <v>0</v>
      </c>
      <c r="AI72" s="126">
        <v>121.5984</v>
      </c>
      <c r="AJ72" s="126">
        <v>122.7744</v>
      </c>
      <c r="AK72" s="126">
        <v>123.00959999999999</v>
      </c>
      <c r="AM72" s="126">
        <v>123.7152</v>
      </c>
      <c r="AN72" s="126">
        <v>0</v>
      </c>
      <c r="AO72" s="126">
        <v>123.7152</v>
      </c>
      <c r="AP72" s="126">
        <v>0</v>
      </c>
      <c r="AQ72" s="126">
        <v>0</v>
      </c>
      <c r="AR72" s="126">
        <v>0</v>
      </c>
      <c r="AS72" s="126">
        <v>123.9504</v>
      </c>
      <c r="AT72" s="126">
        <v>0</v>
      </c>
      <c r="AU72" s="126">
        <v>0</v>
      </c>
      <c r="AV72" s="126">
        <v>127.008</v>
      </c>
      <c r="AW72" s="126">
        <v>127.4784</v>
      </c>
      <c r="AX72" s="126">
        <v>0</v>
      </c>
      <c r="AY72" s="126">
        <v>0</v>
      </c>
      <c r="AZ72" s="126">
        <v>0</v>
      </c>
      <c r="BA72" s="137">
        <v>130.0656</v>
      </c>
      <c r="BB72" s="137">
        <v>129.1248</v>
      </c>
      <c r="BC72" s="137">
        <v>129.5952</v>
      </c>
      <c r="BD72" s="137">
        <v>130.7712</v>
      </c>
      <c r="BE72" s="137">
        <v>130.7712</v>
      </c>
      <c r="BF72" s="137">
        <v>130.7712</v>
      </c>
      <c r="BG72" s="137">
        <v>131.712</v>
      </c>
      <c r="BH72" s="137">
        <v>133.8288</v>
      </c>
      <c r="BI72" s="137">
        <v>135.0048</v>
      </c>
      <c r="BJ72" s="137">
        <v>135.0048</v>
      </c>
      <c r="BK72" s="137">
        <v>136.1808</v>
      </c>
      <c r="BL72" s="137">
        <v>138.2976</v>
      </c>
      <c r="BM72" s="137">
        <v>138.299952</v>
      </c>
      <c r="BN72" s="137">
        <v>138.299952</v>
      </c>
      <c r="BO72" s="137">
        <v>138.299952</v>
      </c>
      <c r="BP72" s="137">
        <v>139.388928</v>
      </c>
      <c r="BQ72" s="137">
        <v>138.299952</v>
      </c>
      <c r="BR72" s="137">
        <v>139.388928</v>
      </c>
      <c r="BS72" s="137">
        <v>132.0092928</v>
      </c>
      <c r="BT72" s="137">
        <v>133.0093632</v>
      </c>
      <c r="BU72" s="137">
        <v>133.0093632</v>
      </c>
      <c r="BV72" s="137">
        <v>144.8832</v>
      </c>
      <c r="BW72" s="137">
        <v>144.83380799999998</v>
      </c>
      <c r="BX72" s="137">
        <v>145.92278399999998</v>
      </c>
      <c r="BY72" s="137">
        <v>145.92278399999998</v>
      </c>
      <c r="BZ72" s="137">
        <v>145.92278399999998</v>
      </c>
      <c r="CA72" s="137">
        <v>138.0097152</v>
      </c>
      <c r="CB72" s="137">
        <v>147</v>
      </c>
      <c r="CC72" s="137">
        <v>149.189712</v>
      </c>
      <c r="CD72" s="137">
        <v>150.278688</v>
      </c>
      <c r="CE72" s="137">
        <v>151.367664</v>
      </c>
      <c r="CF72" s="137">
        <v>152.45664</v>
      </c>
      <c r="CG72" s="137">
        <v>147.2479008</v>
      </c>
      <c r="CH72" s="137">
        <v>149.307312</v>
      </c>
      <c r="CI72" s="137">
        <v>150.3370176</v>
      </c>
      <c r="CJ72" s="137">
        <v>150.3370176</v>
      </c>
      <c r="CK72" s="137">
        <v>147.00925984251964</v>
      </c>
      <c r="CL72" s="121">
        <v>148</v>
      </c>
      <c r="CM72" s="121">
        <v>148</v>
      </c>
      <c r="CN72" s="121">
        <v>150.64</v>
      </c>
      <c r="CO72" s="121">
        <v>151</v>
      </c>
      <c r="CP72" s="121">
        <v>153</v>
      </c>
      <c r="CQ72" s="121">
        <v>160</v>
      </c>
      <c r="CR72" s="121">
        <v>162</v>
      </c>
      <c r="CS72" s="121">
        <v>163</v>
      </c>
      <c r="CT72" s="121">
        <v>165</v>
      </c>
      <c r="CU72" s="121">
        <v>168</v>
      </c>
      <c r="CV72" s="149">
        <v>168</v>
      </c>
      <c r="CW72" s="142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</row>
    <row r="73" spans="2:137" s="122" customFormat="1" ht="25.5">
      <c r="B73" s="178" t="s">
        <v>77</v>
      </c>
      <c r="C73" s="135" t="s">
        <v>221</v>
      </c>
      <c r="D73" s="125" t="s">
        <v>165</v>
      </c>
      <c r="E73" s="126">
        <v>258.3</v>
      </c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>
        <v>258.3</v>
      </c>
      <c r="Z73" s="126"/>
      <c r="AA73" s="126"/>
      <c r="AB73" s="126"/>
      <c r="AC73" s="126"/>
      <c r="AD73" s="126"/>
      <c r="AE73" s="126">
        <v>258.3</v>
      </c>
      <c r="AG73" s="127"/>
      <c r="AI73" s="126"/>
      <c r="AJ73" s="126">
        <v>191</v>
      </c>
      <c r="AK73" s="126">
        <v>258.3</v>
      </c>
      <c r="AM73" s="174">
        <v>258.3</v>
      </c>
      <c r="AN73" s="126"/>
      <c r="AO73" s="126"/>
      <c r="AP73" s="126"/>
      <c r="AQ73" s="126"/>
      <c r="AR73" s="126"/>
      <c r="AS73" s="126">
        <v>258.3</v>
      </c>
      <c r="AT73" s="126"/>
      <c r="AU73" s="126"/>
      <c r="AV73" s="126">
        <v>186.9</v>
      </c>
      <c r="AW73" s="64"/>
      <c r="AX73" s="126"/>
      <c r="AY73" s="126"/>
      <c r="BA73" s="137">
        <v>169.9</v>
      </c>
      <c r="BB73" s="137">
        <v>256.9</v>
      </c>
      <c r="BC73" s="137">
        <v>233.4</v>
      </c>
      <c r="BD73" s="137">
        <v>191</v>
      </c>
      <c r="BE73" s="137">
        <v>226.2</v>
      </c>
      <c r="BF73" s="137">
        <v>243.3</v>
      </c>
      <c r="BG73" s="137">
        <v>243.9</v>
      </c>
      <c r="BH73" s="137">
        <v>243.4</v>
      </c>
      <c r="BI73" s="137">
        <v>250.8</v>
      </c>
      <c r="BJ73" s="137">
        <v>253.5</v>
      </c>
      <c r="BK73" s="137">
        <v>254.9</v>
      </c>
      <c r="BL73" s="137">
        <v>258.9</v>
      </c>
      <c r="BM73" s="137">
        <v>259.3</v>
      </c>
      <c r="BN73" s="137">
        <v>259.2</v>
      </c>
      <c r="BO73" s="137">
        <v>259.9</v>
      </c>
      <c r="BP73" s="137">
        <v>260.1</v>
      </c>
      <c r="BQ73" s="137">
        <v>261.2</v>
      </c>
      <c r="BR73" s="137">
        <v>266.2</v>
      </c>
      <c r="BS73" s="137">
        <v>267.2</v>
      </c>
      <c r="BT73" s="137">
        <v>268.7</v>
      </c>
      <c r="BU73" s="137">
        <v>268.3</v>
      </c>
      <c r="BV73" s="137">
        <v>217.22</v>
      </c>
      <c r="BW73" s="137">
        <v>276.7</v>
      </c>
      <c r="BX73" s="137">
        <v>277.3</v>
      </c>
      <c r="BY73" s="137">
        <v>277.9</v>
      </c>
      <c r="BZ73" s="137">
        <v>280.13</v>
      </c>
      <c r="CA73" s="137">
        <v>280.6</v>
      </c>
      <c r="CB73" s="138">
        <v>280.6</v>
      </c>
      <c r="CC73" s="138">
        <v>287.4</v>
      </c>
      <c r="CD73" s="138">
        <v>357.1</v>
      </c>
      <c r="CE73" s="138">
        <v>354.6</v>
      </c>
      <c r="CF73" s="138">
        <v>357.9</v>
      </c>
      <c r="CG73" s="138">
        <v>342.5</v>
      </c>
      <c r="CH73" s="138">
        <v>337.9</v>
      </c>
      <c r="CI73" s="138">
        <v>335.2</v>
      </c>
      <c r="CJ73" s="138">
        <v>346.1</v>
      </c>
      <c r="CK73" s="137">
        <v>330.6</v>
      </c>
      <c r="CL73" s="149">
        <v>322.7</v>
      </c>
      <c r="CM73" s="149">
        <v>319.1</v>
      </c>
      <c r="CN73" s="149">
        <v>286.1</v>
      </c>
      <c r="CO73" s="149">
        <v>289</v>
      </c>
      <c r="CP73" s="149">
        <v>286</v>
      </c>
      <c r="CQ73" s="149">
        <v>286.2</v>
      </c>
      <c r="CR73" s="149">
        <v>286.7</v>
      </c>
      <c r="CS73" s="149">
        <v>286.4</v>
      </c>
      <c r="CT73" s="121">
        <v>296.4</v>
      </c>
      <c r="CU73" s="121">
        <v>288.1</v>
      </c>
      <c r="CV73" s="235">
        <v>291.4</v>
      </c>
      <c r="CW73" s="121">
        <v>291.3</v>
      </c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</row>
    <row r="74" spans="2:137" s="122" customFormat="1" ht="26.25" customHeight="1">
      <c r="B74" s="178" t="s">
        <v>10</v>
      </c>
      <c r="C74" s="135" t="s">
        <v>222</v>
      </c>
      <c r="D74" s="125" t="s">
        <v>165</v>
      </c>
      <c r="E74" s="126">
        <v>191</v>
      </c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>
        <v>191</v>
      </c>
      <c r="Z74" s="126"/>
      <c r="AA74" s="126"/>
      <c r="AB74" s="126"/>
      <c r="AC74" s="126"/>
      <c r="AD74" s="126"/>
      <c r="AE74" s="126">
        <v>191</v>
      </c>
      <c r="AG74" s="127"/>
      <c r="AI74" s="126"/>
      <c r="AJ74" s="126">
        <v>213</v>
      </c>
      <c r="AK74" s="126">
        <v>191</v>
      </c>
      <c r="AM74" s="174">
        <v>191</v>
      </c>
      <c r="AN74" s="126"/>
      <c r="AO74" s="126"/>
      <c r="AP74" s="126"/>
      <c r="AQ74" s="126"/>
      <c r="AR74" s="126"/>
      <c r="AS74" s="126">
        <v>191.1</v>
      </c>
      <c r="AT74" s="126"/>
      <c r="AU74" s="126"/>
      <c r="AV74" s="126">
        <v>190.4</v>
      </c>
      <c r="AW74" s="64"/>
      <c r="AX74" s="126"/>
      <c r="AY74" s="126"/>
      <c r="BA74" s="137">
        <v>186.2</v>
      </c>
      <c r="BB74" s="137">
        <v>188.88</v>
      </c>
      <c r="BC74" s="137">
        <v>190.6</v>
      </c>
      <c r="BD74" s="137">
        <v>191.2</v>
      </c>
      <c r="BE74" s="137">
        <v>190.6</v>
      </c>
      <c r="BF74" s="137">
        <v>190.6</v>
      </c>
      <c r="BG74" s="137">
        <v>190.6</v>
      </c>
      <c r="BH74" s="137">
        <v>190.6</v>
      </c>
      <c r="BI74" s="137">
        <v>190.6</v>
      </c>
      <c r="BJ74" s="137">
        <v>190.6</v>
      </c>
      <c r="BK74" s="137">
        <v>190.6</v>
      </c>
      <c r="BL74" s="137">
        <v>190.6</v>
      </c>
      <c r="BM74" s="137">
        <v>190.6</v>
      </c>
      <c r="BN74" s="137">
        <v>190.6</v>
      </c>
      <c r="BO74" s="137">
        <v>190.6</v>
      </c>
      <c r="BP74" s="137">
        <v>190.6</v>
      </c>
      <c r="BQ74" s="137">
        <v>190.6</v>
      </c>
      <c r="BR74" s="137">
        <v>190.6</v>
      </c>
      <c r="BS74" s="137">
        <v>190.6</v>
      </c>
      <c r="BT74" s="137">
        <v>190.6</v>
      </c>
      <c r="BU74" s="137">
        <v>190.6</v>
      </c>
      <c r="BV74" s="137">
        <v>211.7</v>
      </c>
      <c r="BW74" s="137">
        <v>211.7</v>
      </c>
      <c r="BX74" s="137">
        <v>213.5</v>
      </c>
      <c r="BY74" s="137">
        <v>214.3</v>
      </c>
      <c r="BZ74" s="137">
        <v>216.8</v>
      </c>
      <c r="CA74" s="137">
        <v>219.4</v>
      </c>
      <c r="CB74" s="138">
        <v>219.4</v>
      </c>
      <c r="CC74" s="138">
        <v>219.4</v>
      </c>
      <c r="CD74" s="138">
        <v>219.4</v>
      </c>
      <c r="CE74" s="138">
        <v>220.16</v>
      </c>
      <c r="CF74" s="138">
        <v>220.24</v>
      </c>
      <c r="CG74" s="138">
        <v>220.78</v>
      </c>
      <c r="CH74" s="138">
        <v>220.86</v>
      </c>
      <c r="CI74" s="138">
        <v>223.1</v>
      </c>
      <c r="CJ74" s="138">
        <v>223.1</v>
      </c>
      <c r="CK74" s="137">
        <v>223.1</v>
      </c>
      <c r="CL74" s="149">
        <v>224</v>
      </c>
      <c r="CM74" s="149">
        <v>224</v>
      </c>
      <c r="CN74" s="149">
        <v>224</v>
      </c>
      <c r="CO74" s="121">
        <v>227.2</v>
      </c>
      <c r="CP74" s="121">
        <v>227.2</v>
      </c>
      <c r="CQ74" s="121">
        <v>227.2</v>
      </c>
      <c r="CR74" s="121">
        <v>227.2</v>
      </c>
      <c r="CS74" s="121">
        <v>227.2</v>
      </c>
      <c r="CT74" s="121">
        <v>227.2</v>
      </c>
      <c r="CU74" s="182">
        <v>227.2</v>
      </c>
      <c r="CV74" s="235">
        <v>227.2</v>
      </c>
      <c r="CW74" s="169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</row>
    <row r="75" spans="2:137" s="122" customFormat="1" ht="21" customHeight="1">
      <c r="B75" s="178" t="s">
        <v>78</v>
      </c>
      <c r="C75" s="135" t="s">
        <v>192</v>
      </c>
      <c r="D75" s="125" t="s">
        <v>165</v>
      </c>
      <c r="E75" s="126">
        <v>163.8</v>
      </c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>
        <v>163.8</v>
      </c>
      <c r="Z75" s="126"/>
      <c r="AA75" s="126"/>
      <c r="AB75" s="126"/>
      <c r="AC75" s="126"/>
      <c r="AD75" s="126"/>
      <c r="AE75" s="126">
        <v>163.8</v>
      </c>
      <c r="AG75" s="183"/>
      <c r="AI75" s="126"/>
      <c r="AJ75" s="126">
        <v>163.8</v>
      </c>
      <c r="AK75" s="126">
        <v>163.8</v>
      </c>
      <c r="AM75" s="174">
        <v>163.8</v>
      </c>
      <c r="AN75" s="126"/>
      <c r="AO75" s="126"/>
      <c r="AP75" s="126"/>
      <c r="AQ75" s="126"/>
      <c r="AR75" s="126"/>
      <c r="AS75" s="126">
        <v>163.8</v>
      </c>
      <c r="AT75" s="126"/>
      <c r="AU75" s="126"/>
      <c r="AV75" s="126">
        <v>162.2</v>
      </c>
      <c r="AW75" s="64"/>
      <c r="AX75" s="126"/>
      <c r="AY75" s="126"/>
      <c r="BA75" s="137">
        <v>191.2</v>
      </c>
      <c r="BB75" s="137">
        <v>191.2</v>
      </c>
      <c r="BC75" s="137">
        <v>191.2</v>
      </c>
      <c r="BD75" s="137">
        <v>191.2</v>
      </c>
      <c r="BE75" s="137">
        <v>191.2</v>
      </c>
      <c r="BF75" s="137">
        <v>191.2</v>
      </c>
      <c r="BG75" s="137">
        <v>191.2</v>
      </c>
      <c r="BH75" s="137">
        <v>191.2</v>
      </c>
      <c r="BI75" s="137">
        <v>191.2</v>
      </c>
      <c r="BJ75" s="137">
        <v>191.2</v>
      </c>
      <c r="BK75" s="137">
        <v>220.2</v>
      </c>
      <c r="BL75" s="137">
        <v>220.2</v>
      </c>
      <c r="BM75" s="137">
        <v>220.2</v>
      </c>
      <c r="BN75" s="137">
        <v>220.2</v>
      </c>
      <c r="BO75" s="137">
        <v>220.2</v>
      </c>
      <c r="BP75" s="137">
        <v>220.2</v>
      </c>
      <c r="BQ75" s="137">
        <v>220.2</v>
      </c>
      <c r="BR75" s="137">
        <v>220.2</v>
      </c>
      <c r="BS75" s="137">
        <v>220.2</v>
      </c>
      <c r="BT75" s="137">
        <v>220.2</v>
      </c>
      <c r="BU75" s="137">
        <v>220.2</v>
      </c>
      <c r="BV75" s="137">
        <v>220.2</v>
      </c>
      <c r="BW75" s="137">
        <v>220.2</v>
      </c>
      <c r="BX75" s="137">
        <v>220.3</v>
      </c>
      <c r="BY75" s="137">
        <v>220.5</v>
      </c>
      <c r="BZ75" s="137">
        <v>220.6</v>
      </c>
      <c r="CA75" s="137">
        <v>220.8</v>
      </c>
      <c r="CB75" s="138">
        <v>220.8</v>
      </c>
      <c r="CC75" s="138">
        <v>220.8</v>
      </c>
      <c r="CD75" s="138">
        <v>220.8</v>
      </c>
      <c r="CE75" s="138">
        <v>220.8</v>
      </c>
      <c r="CF75" s="138">
        <v>220.8</v>
      </c>
      <c r="CG75" s="138">
        <v>220.8</v>
      </c>
      <c r="CH75" s="138">
        <v>220.8</v>
      </c>
      <c r="CI75" s="138">
        <v>220.8</v>
      </c>
      <c r="CJ75" s="138">
        <v>221.4</v>
      </c>
      <c r="CK75" s="137">
        <v>221.4</v>
      </c>
      <c r="CL75" s="121">
        <v>222.7</v>
      </c>
      <c r="CM75" s="121">
        <v>224.5</v>
      </c>
      <c r="CN75" s="121">
        <v>227.7</v>
      </c>
      <c r="CO75" s="121">
        <v>228.1</v>
      </c>
      <c r="CP75" s="121">
        <v>228.6</v>
      </c>
      <c r="CQ75" s="121">
        <v>230.9</v>
      </c>
      <c r="CR75" s="121">
        <v>230.5</v>
      </c>
      <c r="CS75" s="121">
        <v>228.1</v>
      </c>
      <c r="CT75" s="121">
        <v>227.2</v>
      </c>
      <c r="CU75" s="121">
        <v>225.8</v>
      </c>
      <c r="CV75" s="235">
        <v>213.1</v>
      </c>
      <c r="CW75" s="121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</row>
    <row r="76" spans="2:137" s="122" customFormat="1" ht="24" customHeight="1">
      <c r="B76" s="178" t="s">
        <v>79</v>
      </c>
      <c r="C76" s="184" t="s">
        <v>193</v>
      </c>
      <c r="D76" s="125" t="s">
        <v>165</v>
      </c>
      <c r="E76" s="126">
        <v>372</v>
      </c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  <c r="Q76" s="126"/>
      <c r="R76" s="126"/>
      <c r="S76" s="126"/>
      <c r="T76" s="126"/>
      <c r="U76" s="126"/>
      <c r="V76" s="126"/>
      <c r="W76" s="126"/>
      <c r="X76" s="126">
        <v>395</v>
      </c>
      <c r="Z76" s="126"/>
      <c r="AA76" s="126"/>
      <c r="AB76" s="126"/>
      <c r="AC76" s="126"/>
      <c r="AD76" s="126"/>
      <c r="AE76" s="126">
        <v>372</v>
      </c>
      <c r="AG76" s="136"/>
      <c r="AI76" s="126"/>
      <c r="AJ76" s="126">
        <v>396.5</v>
      </c>
      <c r="AK76" s="126">
        <v>400</v>
      </c>
      <c r="AM76" s="174">
        <v>400</v>
      </c>
      <c r="AN76" s="126"/>
      <c r="AO76" s="126"/>
      <c r="AP76" s="126"/>
      <c r="AQ76" s="126"/>
      <c r="AR76" s="126"/>
      <c r="AS76" s="126">
        <v>372</v>
      </c>
      <c r="AT76" s="126"/>
      <c r="AU76" s="126"/>
      <c r="AV76" s="126">
        <v>400</v>
      </c>
      <c r="AW76" s="64"/>
      <c r="AX76" s="126"/>
      <c r="AY76" s="126"/>
      <c r="BA76" s="137">
        <v>418</v>
      </c>
      <c r="BB76" s="137">
        <v>418</v>
      </c>
      <c r="BC76" s="137">
        <v>418</v>
      </c>
      <c r="BD76" s="137">
        <v>418</v>
      </c>
      <c r="BE76" s="137">
        <v>418</v>
      </c>
      <c r="BF76" s="137">
        <v>418</v>
      </c>
      <c r="BG76" s="137">
        <v>418</v>
      </c>
      <c r="BH76" s="137">
        <v>418</v>
      </c>
      <c r="BI76" s="137">
        <v>418</v>
      </c>
      <c r="BJ76" s="137">
        <v>418</v>
      </c>
      <c r="BK76" s="137">
        <v>418</v>
      </c>
      <c r="BL76" s="137">
        <v>418</v>
      </c>
      <c r="BM76" s="137">
        <v>418</v>
      </c>
      <c r="BN76" s="137">
        <v>418</v>
      </c>
      <c r="BO76" s="137">
        <v>418</v>
      </c>
      <c r="BP76" s="137">
        <v>418</v>
      </c>
      <c r="BQ76" s="137">
        <v>449.5</v>
      </c>
      <c r="BR76" s="137">
        <v>449.5</v>
      </c>
      <c r="BS76" s="137">
        <v>449.5</v>
      </c>
      <c r="BT76" s="137">
        <v>449.5</v>
      </c>
      <c r="BU76" s="137">
        <v>449.5</v>
      </c>
      <c r="BV76" s="137">
        <v>449.5</v>
      </c>
      <c r="BW76" s="137">
        <v>449.5</v>
      </c>
      <c r="BX76" s="137">
        <v>451.5</v>
      </c>
      <c r="BY76" s="137">
        <v>451.5</v>
      </c>
      <c r="BZ76" s="137">
        <v>451.5</v>
      </c>
      <c r="CA76" s="137">
        <v>465.8</v>
      </c>
      <c r="CB76" s="138">
        <v>465.8</v>
      </c>
      <c r="CC76" s="138">
        <v>465.8</v>
      </c>
      <c r="CD76" s="138">
        <v>465.8</v>
      </c>
      <c r="CE76" s="138">
        <v>465.8</v>
      </c>
      <c r="CF76" s="138">
        <v>478.9</v>
      </c>
      <c r="CG76" s="138">
        <v>478.9</v>
      </c>
      <c r="CH76" s="138">
        <v>478.9</v>
      </c>
      <c r="CI76" s="138">
        <v>478.9</v>
      </c>
      <c r="CJ76" s="138">
        <v>478.9</v>
      </c>
      <c r="CK76" s="137">
        <v>482.3</v>
      </c>
      <c r="CL76" s="149">
        <v>451.1</v>
      </c>
      <c r="CM76" s="149">
        <v>452.2</v>
      </c>
      <c r="CN76" s="149">
        <v>452.2</v>
      </c>
      <c r="CO76" s="149">
        <v>452.2</v>
      </c>
      <c r="CP76" s="149">
        <v>452.2</v>
      </c>
      <c r="CQ76" s="149">
        <v>481.4</v>
      </c>
      <c r="CR76" s="149">
        <v>481.4</v>
      </c>
      <c r="CS76" s="149">
        <v>481.4</v>
      </c>
      <c r="CT76" s="121">
        <v>481.4</v>
      </c>
      <c r="CU76" s="121">
        <v>481.4</v>
      </c>
      <c r="CV76" s="235">
        <v>481.4</v>
      </c>
      <c r="CW76" s="169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</row>
    <row r="77" spans="2:53" s="122" customFormat="1" ht="12.75">
      <c r="B77" s="143"/>
      <c r="C77" s="144"/>
      <c r="BA77" s="126"/>
    </row>
    <row r="78" spans="2:100" s="122" customFormat="1" ht="12.75">
      <c r="B78" s="143"/>
      <c r="C78" s="185" t="s">
        <v>223</v>
      </c>
      <c r="E78" s="186">
        <v>0.2352</v>
      </c>
      <c r="BA78" s="126"/>
      <c r="CL78" s="187"/>
      <c r="CM78" s="187"/>
      <c r="CN78" s="187"/>
      <c r="CO78" s="187"/>
      <c r="CP78" s="187"/>
      <c r="CQ78" s="187"/>
      <c r="CR78" s="187"/>
      <c r="CS78" s="187"/>
      <c r="CT78" s="187"/>
      <c r="CU78" s="188"/>
      <c r="CV78" s="187"/>
    </row>
    <row r="80" spans="90:100" ht="12.75">
      <c r="CL80" s="187"/>
      <c r="CM80" s="187"/>
      <c r="CN80" s="187"/>
      <c r="CO80" s="187"/>
      <c r="CP80" s="187"/>
      <c r="CQ80" s="187"/>
      <c r="CR80" s="187"/>
      <c r="CS80" s="187"/>
      <c r="CT80" s="187"/>
      <c r="CU80" s="192"/>
      <c r="CV80" s="187"/>
    </row>
    <row r="82" spans="1:114" ht="18">
      <c r="A82" s="193"/>
      <c r="B82" s="194" t="s">
        <v>224</v>
      </c>
      <c r="C82" s="195"/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6"/>
      <c r="AD82" s="196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7"/>
      <c r="AR82" s="195"/>
      <c r="AS82" s="195"/>
      <c r="AT82" s="195"/>
      <c r="AU82" s="195"/>
      <c r="AV82" s="196"/>
      <c r="AW82" s="195"/>
      <c r="AX82" s="195"/>
      <c r="AY82" s="195"/>
      <c r="AZ82" s="195"/>
      <c r="BA82" s="195"/>
      <c r="BB82" s="195"/>
      <c r="BC82" s="195"/>
      <c r="BD82" s="195"/>
      <c r="BE82" s="195"/>
      <c r="BF82" s="195"/>
      <c r="BG82" s="195"/>
      <c r="BH82" s="195"/>
      <c r="BI82" s="195"/>
      <c r="BJ82" s="195"/>
      <c r="BK82" s="195"/>
      <c r="BL82" s="195"/>
      <c r="BM82" s="195"/>
      <c r="BN82" s="195"/>
      <c r="BO82" s="195"/>
      <c r="BP82" s="195"/>
      <c r="BQ82" s="195"/>
      <c r="BR82" s="195"/>
      <c r="BS82" s="195"/>
      <c r="BT82" s="195"/>
      <c r="BU82" s="195"/>
      <c r="BV82" s="195"/>
      <c r="BW82" s="195"/>
      <c r="BX82" s="195"/>
      <c r="BY82" s="195"/>
      <c r="BZ82" s="195"/>
      <c r="CA82" s="195"/>
      <c r="CB82" s="195"/>
      <c r="CC82" s="195"/>
      <c r="CD82" s="195"/>
      <c r="CE82" s="195"/>
      <c r="CF82" s="195"/>
      <c r="CG82" s="195"/>
      <c r="CH82" s="195"/>
      <c r="CI82" s="195"/>
      <c r="CJ82" s="195"/>
      <c r="CK82" s="195"/>
      <c r="CL82" s="195"/>
      <c r="CM82" s="195"/>
      <c r="CN82" s="195"/>
      <c r="CO82" s="195"/>
      <c r="CP82" s="195"/>
      <c r="CQ82" s="195"/>
      <c r="CR82" s="195"/>
      <c r="CS82" s="195"/>
      <c r="CT82" s="195"/>
      <c r="CU82" s="195"/>
      <c r="CV82" s="195"/>
      <c r="CW82" s="195"/>
      <c r="CX82" s="195"/>
      <c r="CY82" s="195"/>
      <c r="CZ82" s="195"/>
      <c r="DA82" s="195"/>
      <c r="DB82" s="195"/>
      <c r="DC82" s="195"/>
      <c r="DD82" s="195"/>
      <c r="DE82" s="195"/>
      <c r="DF82" s="195"/>
      <c r="DG82" s="195"/>
      <c r="DH82" s="195"/>
      <c r="DI82" s="195"/>
      <c r="DJ82" s="195"/>
    </row>
    <row r="83" ht="13.5" thickBot="1"/>
    <row r="84" spans="2:12" ht="21" thickBot="1">
      <c r="B84" s="194" t="s">
        <v>224</v>
      </c>
      <c r="C84" s="195"/>
      <c r="D84" s="198">
        <f>Computation_Sheet!D6</f>
        <v>40148</v>
      </c>
      <c r="E84"/>
      <c r="F84"/>
      <c r="G84"/>
      <c r="H84"/>
      <c r="I84"/>
      <c r="J84"/>
      <c r="K84"/>
      <c r="L84"/>
    </row>
    <row r="86" spans="2:11" ht="27" customHeight="1">
      <c r="B86" s="113" t="s">
        <v>70</v>
      </c>
      <c r="C86" s="53" t="s">
        <v>152</v>
      </c>
      <c r="D86" s="53" t="s">
        <v>56</v>
      </c>
      <c r="E86" s="53" t="s">
        <v>225</v>
      </c>
      <c r="F86"/>
      <c r="G86"/>
      <c r="H86"/>
      <c r="I86"/>
      <c r="J86"/>
      <c r="K86"/>
    </row>
    <row r="87" spans="2:5" ht="15">
      <c r="B87" s="116">
        <v>1</v>
      </c>
      <c r="C87" s="1" t="s">
        <v>168</v>
      </c>
      <c r="D87" s="1"/>
      <c r="E87" s="1"/>
    </row>
    <row r="88" spans="2:7" ht="12.75">
      <c r="B88" s="199" t="s">
        <v>71</v>
      </c>
      <c r="C88" s="200" t="s">
        <v>164</v>
      </c>
      <c r="D88" s="125" t="s">
        <v>195</v>
      </c>
      <c r="E88" s="166">
        <f>SUMIF(E5:ES5,$D$84,E7:ES7)</f>
        <v>326293</v>
      </c>
      <c r="G88" s="112">
        <v>326293</v>
      </c>
    </row>
    <row r="89" spans="2:7" ht="12.75">
      <c r="B89" s="199" t="s">
        <v>72</v>
      </c>
      <c r="C89" s="124" t="s">
        <v>196</v>
      </c>
      <c r="D89" s="125" t="s">
        <v>195</v>
      </c>
      <c r="E89" s="166">
        <f>SUMIF($E$5:$ES$5,$D$84,E8:ES8)</f>
        <v>157341</v>
      </c>
      <c r="G89" s="112">
        <v>157341</v>
      </c>
    </row>
    <row r="90" spans="2:7" ht="12.75">
      <c r="B90" s="199" t="s">
        <v>73</v>
      </c>
      <c r="C90" s="135" t="s">
        <v>197</v>
      </c>
      <c r="D90" s="125" t="s">
        <v>165</v>
      </c>
      <c r="E90" s="122">
        <f>SUMIF($E$5:$ES$5,$D$84,E9:ES9)</f>
        <v>291.4</v>
      </c>
      <c r="G90" s="112">
        <v>291.4</v>
      </c>
    </row>
    <row r="91" spans="2:7" ht="12.75">
      <c r="B91" s="199" t="s">
        <v>160</v>
      </c>
      <c r="C91" s="200" t="s">
        <v>166</v>
      </c>
      <c r="D91" s="125" t="s">
        <v>198</v>
      </c>
      <c r="E91" s="122">
        <f>SUMIF($E$5:$ES$5,$D$84,E10:ES10)</f>
        <v>403.35</v>
      </c>
      <c r="G91" s="112">
        <v>403.35</v>
      </c>
    </row>
    <row r="92" spans="2:7" ht="12.75">
      <c r="B92" s="199" t="s">
        <v>74</v>
      </c>
      <c r="C92" s="124" t="s">
        <v>200</v>
      </c>
      <c r="D92" s="125" t="s">
        <v>201</v>
      </c>
      <c r="E92" s="166">
        <f>SUMIF($E$5:$ES$5,$D$84,E11:ES11)</f>
        <v>49625</v>
      </c>
      <c r="G92" s="112">
        <v>49625</v>
      </c>
    </row>
    <row r="93" spans="2:7" ht="12.75">
      <c r="B93" s="199" t="s">
        <v>75</v>
      </c>
      <c r="C93" s="200" t="s">
        <v>167</v>
      </c>
      <c r="D93" s="125" t="s">
        <v>202</v>
      </c>
      <c r="E93" s="122">
        <f>SUMIF($E$5:$ES$5,$D$84,E12:ES12)</f>
        <v>168</v>
      </c>
      <c r="G93" s="112">
        <v>168</v>
      </c>
    </row>
    <row r="94" spans="4:5" ht="12.75">
      <c r="D94" s="122"/>
      <c r="E94" s="122"/>
    </row>
    <row r="95" spans="2:5" ht="15">
      <c r="B95" s="116">
        <v>2</v>
      </c>
      <c r="C95" s="1" t="s">
        <v>163</v>
      </c>
      <c r="D95" s="117"/>
      <c r="E95" s="122"/>
    </row>
    <row r="96" spans="2:5" ht="15">
      <c r="B96" s="201" t="s">
        <v>71</v>
      </c>
      <c r="C96" s="200" t="s">
        <v>164</v>
      </c>
      <c r="D96" s="125" t="str">
        <f aca="true" t="shared" si="0" ref="D96:D101">D88</f>
        <v>INR/ MT</v>
      </c>
      <c r="E96" s="166">
        <f aca="true" t="shared" si="1" ref="E96:E101">SUMIF($E$5:$ES$5,$D$84,E15:ES15)</f>
        <v>326293</v>
      </c>
    </row>
    <row r="97" spans="2:5" ht="15">
      <c r="B97" s="201" t="s">
        <v>72</v>
      </c>
      <c r="C97" s="124" t="s">
        <v>196</v>
      </c>
      <c r="D97" s="125" t="str">
        <f t="shared" si="0"/>
        <v>INR/ MT</v>
      </c>
      <c r="E97" s="166">
        <f t="shared" si="1"/>
        <v>157341</v>
      </c>
    </row>
    <row r="98" spans="2:5" ht="15">
      <c r="B98" s="201" t="s">
        <v>73</v>
      </c>
      <c r="C98" s="135" t="s">
        <v>197</v>
      </c>
      <c r="D98" s="125" t="str">
        <f t="shared" si="0"/>
        <v>Index No</v>
      </c>
      <c r="E98" s="122">
        <f t="shared" si="1"/>
        <v>291.4</v>
      </c>
    </row>
    <row r="99" spans="2:5" ht="15">
      <c r="B99" s="201" t="s">
        <v>160</v>
      </c>
      <c r="C99" s="200" t="s">
        <v>166</v>
      </c>
      <c r="D99" s="125" t="str">
        <f t="shared" si="0"/>
        <v>INR/ Kg</v>
      </c>
      <c r="E99" s="122">
        <f t="shared" si="1"/>
        <v>403.35</v>
      </c>
    </row>
    <row r="100" spans="2:5" ht="15">
      <c r="B100" s="201" t="s">
        <v>74</v>
      </c>
      <c r="C100" s="124" t="s">
        <v>200</v>
      </c>
      <c r="D100" s="125" t="str">
        <f t="shared" si="0"/>
        <v>INR/ KL</v>
      </c>
      <c r="E100" s="166">
        <f t="shared" si="1"/>
        <v>49625</v>
      </c>
    </row>
    <row r="101" spans="2:5" ht="15">
      <c r="B101" s="201" t="s">
        <v>75</v>
      </c>
      <c r="C101" s="200" t="s">
        <v>167</v>
      </c>
      <c r="D101" s="125" t="str">
        <f t="shared" si="0"/>
        <v>Index No.</v>
      </c>
      <c r="E101" s="122">
        <f t="shared" si="1"/>
        <v>168</v>
      </c>
    </row>
    <row r="102" spans="4:5" ht="12.75">
      <c r="D102" s="122"/>
      <c r="E102" s="122"/>
    </row>
    <row r="103" spans="2:5" ht="15">
      <c r="B103" s="116">
        <v>3</v>
      </c>
      <c r="C103" s="1" t="s">
        <v>169</v>
      </c>
      <c r="D103" s="117"/>
      <c r="E103" s="122"/>
    </row>
    <row r="104" spans="2:7" ht="12.75">
      <c r="B104" s="199" t="s">
        <v>71</v>
      </c>
      <c r="C104" s="135" t="s">
        <v>197</v>
      </c>
      <c r="D104" s="125" t="s">
        <v>202</v>
      </c>
      <c r="E104" s="122">
        <f>SUMIF($E$5:$ES$5,$D$84,E23:ES23)</f>
        <v>291.4</v>
      </c>
      <c r="G104" s="112">
        <v>291.4</v>
      </c>
    </row>
    <row r="105" spans="2:7" ht="12.75">
      <c r="B105" s="199" t="s">
        <v>72</v>
      </c>
      <c r="C105" s="200" t="s">
        <v>164</v>
      </c>
      <c r="D105" s="125" t="s">
        <v>195</v>
      </c>
      <c r="E105" s="166">
        <f>SUMIF($E$5:$ES$5,$D$84,E24:ES24)</f>
        <v>326293</v>
      </c>
      <c r="G105" s="112">
        <v>326293</v>
      </c>
    </row>
    <row r="106" spans="2:7" ht="12.75">
      <c r="B106" s="199" t="s">
        <v>73</v>
      </c>
      <c r="C106" s="200" t="s">
        <v>170</v>
      </c>
      <c r="D106" s="125" t="s">
        <v>195</v>
      </c>
      <c r="E106" s="166">
        <f>SUMIF($E$5:$ES$5,$D$84,E25:ES25)</f>
        <v>151150</v>
      </c>
      <c r="G106" s="112">
        <v>151150</v>
      </c>
    </row>
    <row r="107" spans="2:7" ht="12.75">
      <c r="B107" s="199" t="s">
        <v>160</v>
      </c>
      <c r="C107" s="200" t="s">
        <v>171</v>
      </c>
      <c r="D107" s="125" t="s">
        <v>198</v>
      </c>
      <c r="E107" s="122">
        <f>SUMIF($E$5:$ES$5,$D$84,E26:ES26)</f>
        <v>188</v>
      </c>
      <c r="G107" s="112">
        <v>188</v>
      </c>
    </row>
    <row r="108" spans="2:7" ht="12.75">
      <c r="B108" s="199" t="s">
        <v>74</v>
      </c>
      <c r="C108" s="200" t="s">
        <v>167</v>
      </c>
      <c r="D108" s="125" t="s">
        <v>202</v>
      </c>
      <c r="E108" s="122">
        <f>SUMIF($E$5:$ES$5,$D$84,E27:ES27)</f>
        <v>168</v>
      </c>
      <c r="G108" s="112">
        <v>168</v>
      </c>
    </row>
    <row r="109" spans="2:5" ht="15">
      <c r="B109" s="202"/>
      <c r="D109" s="122"/>
      <c r="E109" s="122"/>
    </row>
    <row r="110" spans="2:5" ht="15">
      <c r="B110" s="116">
        <v>4</v>
      </c>
      <c r="C110" s="1" t="s">
        <v>172</v>
      </c>
      <c r="D110" s="117"/>
      <c r="E110" s="122"/>
    </row>
    <row r="111" spans="2:7" ht="12.75">
      <c r="B111" s="199" t="s">
        <v>71</v>
      </c>
      <c r="C111" s="200" t="s">
        <v>174</v>
      </c>
      <c r="D111" s="125" t="s">
        <v>165</v>
      </c>
      <c r="E111" s="122">
        <f aca="true" t="shared" si="2" ref="E111:E119">SUMIF($E$5:$ES$5,$D$84,E30:ES30)</f>
        <v>158.03</v>
      </c>
      <c r="G111" s="112">
        <v>158.03</v>
      </c>
    </row>
    <row r="112" spans="2:7" ht="16.5" customHeight="1">
      <c r="B112" s="199" t="s">
        <v>72</v>
      </c>
      <c r="C112" s="135" t="s">
        <v>197</v>
      </c>
      <c r="D112" s="125" t="s">
        <v>165</v>
      </c>
      <c r="E112" s="122">
        <f t="shared" si="2"/>
        <v>291.4</v>
      </c>
      <c r="G112" s="112">
        <v>291.4</v>
      </c>
    </row>
    <row r="113" spans="2:7" ht="12.75">
      <c r="B113" s="199" t="s">
        <v>73</v>
      </c>
      <c r="C113" s="124" t="s">
        <v>200</v>
      </c>
      <c r="D113" s="125" t="s">
        <v>201</v>
      </c>
      <c r="E113" s="166">
        <f t="shared" si="2"/>
        <v>49625</v>
      </c>
      <c r="G113" s="112">
        <v>49625</v>
      </c>
    </row>
    <row r="114" spans="2:7" ht="12.75">
      <c r="B114" s="199" t="s">
        <v>160</v>
      </c>
      <c r="C114" s="200" t="s">
        <v>174</v>
      </c>
      <c r="D114" s="125" t="s">
        <v>165</v>
      </c>
      <c r="E114" s="122">
        <f t="shared" si="2"/>
        <v>158.03</v>
      </c>
      <c r="G114" s="112">
        <v>158.03</v>
      </c>
    </row>
    <row r="115" spans="2:7" ht="12.75">
      <c r="B115" s="199" t="s">
        <v>74</v>
      </c>
      <c r="C115" s="124" t="s">
        <v>196</v>
      </c>
      <c r="D115" s="125" t="s">
        <v>195</v>
      </c>
      <c r="E115" s="166">
        <f t="shared" si="2"/>
        <v>157341</v>
      </c>
      <c r="G115" s="112">
        <v>157341</v>
      </c>
    </row>
    <row r="116" spans="2:7" ht="12.75">
      <c r="B116" s="199" t="s">
        <v>75</v>
      </c>
      <c r="C116" s="200" t="s">
        <v>164</v>
      </c>
      <c r="D116" s="125" t="s">
        <v>195</v>
      </c>
      <c r="E116" s="166">
        <f t="shared" si="2"/>
        <v>326293</v>
      </c>
      <c r="G116" s="112">
        <v>326293</v>
      </c>
    </row>
    <row r="117" spans="2:7" ht="12.75">
      <c r="B117" s="199" t="s">
        <v>76</v>
      </c>
      <c r="C117" s="200" t="s">
        <v>170</v>
      </c>
      <c r="D117" s="125" t="s">
        <v>195</v>
      </c>
      <c r="E117" s="166">
        <f t="shared" si="2"/>
        <v>151150</v>
      </c>
      <c r="G117" s="112">
        <v>151150</v>
      </c>
    </row>
    <row r="118" spans="2:7" ht="12.75">
      <c r="B118" s="199" t="s">
        <v>77</v>
      </c>
      <c r="C118" s="200" t="s">
        <v>171</v>
      </c>
      <c r="D118" s="125" t="s">
        <v>198</v>
      </c>
      <c r="E118" s="122">
        <f t="shared" si="2"/>
        <v>188</v>
      </c>
      <c r="G118" s="112">
        <v>188</v>
      </c>
    </row>
    <row r="119" spans="2:7" ht="12.75">
      <c r="B119" s="199" t="s">
        <v>10</v>
      </c>
      <c r="C119" s="200" t="s">
        <v>167</v>
      </c>
      <c r="D119" s="125" t="s">
        <v>165</v>
      </c>
      <c r="E119" s="122">
        <f t="shared" si="2"/>
        <v>168</v>
      </c>
      <c r="G119" s="112">
        <v>168</v>
      </c>
    </row>
    <row r="120" spans="4:5" ht="12.75">
      <c r="D120" s="122"/>
      <c r="E120" s="122"/>
    </row>
    <row r="121" spans="2:5" ht="15">
      <c r="B121" s="116">
        <v>5</v>
      </c>
      <c r="C121" s="1" t="s">
        <v>175</v>
      </c>
      <c r="D121" s="117"/>
      <c r="E121" s="122"/>
    </row>
    <row r="122" spans="2:7" ht="12.75">
      <c r="B122" s="199" t="s">
        <v>71</v>
      </c>
      <c r="C122" s="135" t="s">
        <v>197</v>
      </c>
      <c r="D122" s="125" t="s">
        <v>165</v>
      </c>
      <c r="E122" s="122">
        <f>SUMIF($E$5:$ES$5,$D$84,E41:ES41)</f>
        <v>291.4</v>
      </c>
      <c r="G122" s="272">
        <v>291.4</v>
      </c>
    </row>
    <row r="123" spans="2:7" ht="12.75">
      <c r="B123" s="199" t="s">
        <v>72</v>
      </c>
      <c r="C123" s="200" t="s">
        <v>164</v>
      </c>
      <c r="D123" s="125" t="s">
        <v>195</v>
      </c>
      <c r="E123" s="166">
        <f>SUMIF($E$5:$ES$5,$D$84,E42:ES42)</f>
        <v>326293</v>
      </c>
      <c r="G123" s="112">
        <v>326293</v>
      </c>
    </row>
    <row r="124" spans="2:7" ht="12.75">
      <c r="B124" s="199" t="s">
        <v>73</v>
      </c>
      <c r="C124" s="200" t="s">
        <v>170</v>
      </c>
      <c r="D124" s="125" t="s">
        <v>195</v>
      </c>
      <c r="E124" s="166">
        <f>SUMIF($E$5:$ES$5,$D$84,E43:ES43)</f>
        <v>151150</v>
      </c>
      <c r="G124" s="112">
        <v>151150</v>
      </c>
    </row>
    <row r="125" spans="2:7" ht="12.75">
      <c r="B125" s="199" t="s">
        <v>160</v>
      </c>
      <c r="C125" s="200" t="s">
        <v>171</v>
      </c>
      <c r="D125" s="125" t="s">
        <v>198</v>
      </c>
      <c r="E125" s="122">
        <f>SUMIF($E$5:$ES$5,$D$84,E44:ES44)</f>
        <v>188</v>
      </c>
      <c r="G125" s="112">
        <v>188</v>
      </c>
    </row>
    <row r="126" spans="2:7" ht="12.75">
      <c r="B126" s="199" t="s">
        <v>74</v>
      </c>
      <c r="C126" s="200" t="s">
        <v>167</v>
      </c>
      <c r="D126" s="125" t="s">
        <v>202</v>
      </c>
      <c r="E126" s="122">
        <f>SUMIF($E$5:$ES$5,$D$84,E45:ES45)</f>
        <v>168</v>
      </c>
      <c r="G126" s="112">
        <v>168</v>
      </c>
    </row>
    <row r="127" spans="4:5" ht="12.75">
      <c r="D127" s="122"/>
      <c r="E127" s="122"/>
    </row>
    <row r="128" spans="2:5" ht="15">
      <c r="B128" s="116">
        <v>6</v>
      </c>
      <c r="C128" s="1" t="s">
        <v>176</v>
      </c>
      <c r="D128" s="117"/>
      <c r="E128" s="122"/>
    </row>
    <row r="129" spans="2:7" ht="23.25" customHeight="1">
      <c r="B129" s="199" t="s">
        <v>71</v>
      </c>
      <c r="C129" s="200" t="s">
        <v>177</v>
      </c>
      <c r="D129" s="125" t="s">
        <v>195</v>
      </c>
      <c r="E129" s="166">
        <f aca="true" t="shared" si="3" ref="E129:E135">SUMIF($E$5:$ES$5,$D$84,E48:ES48)</f>
        <v>123700</v>
      </c>
      <c r="G129" s="112">
        <v>123700</v>
      </c>
    </row>
    <row r="130" spans="2:7" ht="12.75">
      <c r="B130" s="199" t="s">
        <v>72</v>
      </c>
      <c r="C130" s="200" t="s">
        <v>178</v>
      </c>
      <c r="D130" s="125" t="s">
        <v>198</v>
      </c>
      <c r="E130" s="122">
        <f t="shared" si="3"/>
        <v>2336.41</v>
      </c>
      <c r="G130" s="112">
        <v>2336.41</v>
      </c>
    </row>
    <row r="131" spans="2:7" ht="12.75">
      <c r="B131" s="199" t="s">
        <v>73</v>
      </c>
      <c r="C131" s="200" t="s">
        <v>170</v>
      </c>
      <c r="D131" s="125" t="s">
        <v>195</v>
      </c>
      <c r="E131" s="166">
        <f t="shared" si="3"/>
        <v>151150</v>
      </c>
      <c r="G131" s="112">
        <v>151150</v>
      </c>
    </row>
    <row r="132" spans="2:7" ht="12.75">
      <c r="B132" s="199" t="s">
        <v>160</v>
      </c>
      <c r="C132" s="200" t="s">
        <v>179</v>
      </c>
      <c r="D132" s="125" t="s">
        <v>195</v>
      </c>
      <c r="E132" s="166">
        <f t="shared" si="3"/>
        <v>2275</v>
      </c>
      <c r="G132" s="112">
        <v>2275</v>
      </c>
    </row>
    <row r="133" spans="2:7" ht="12.75">
      <c r="B133" s="199" t="s">
        <v>74</v>
      </c>
      <c r="C133" s="200" t="s">
        <v>180</v>
      </c>
      <c r="D133" s="125" t="s">
        <v>198</v>
      </c>
      <c r="E133" s="122">
        <f t="shared" si="3"/>
        <v>951.89</v>
      </c>
      <c r="G133" s="112">
        <v>951.89</v>
      </c>
    </row>
    <row r="134" spans="2:7" ht="12.75">
      <c r="B134" s="199" t="s">
        <v>75</v>
      </c>
      <c r="C134" s="200" t="s">
        <v>181</v>
      </c>
      <c r="D134" s="125" t="s">
        <v>165</v>
      </c>
      <c r="E134" s="122">
        <f t="shared" si="3"/>
        <v>344.6</v>
      </c>
      <c r="G134" s="112">
        <v>344.6</v>
      </c>
    </row>
    <row r="135" spans="2:7" ht="12.75">
      <c r="B135" s="199" t="s">
        <v>76</v>
      </c>
      <c r="C135" s="200" t="s">
        <v>167</v>
      </c>
      <c r="D135" s="125" t="s">
        <v>165</v>
      </c>
      <c r="E135" s="122">
        <f t="shared" si="3"/>
        <v>168</v>
      </c>
      <c r="G135" s="112">
        <v>168</v>
      </c>
    </row>
    <row r="136" spans="4:5" ht="12.75">
      <c r="D136" s="122"/>
      <c r="E136" s="122"/>
    </row>
    <row r="137" spans="2:5" ht="15">
      <c r="B137" s="116">
        <v>7</v>
      </c>
      <c r="C137" s="1" t="s">
        <v>182</v>
      </c>
      <c r="D137" s="117"/>
      <c r="E137" s="122"/>
    </row>
    <row r="138" spans="2:7" ht="12.75">
      <c r="B138" s="199" t="s">
        <v>71</v>
      </c>
      <c r="C138" s="200" t="s">
        <v>183</v>
      </c>
      <c r="D138" s="125" t="s">
        <v>165</v>
      </c>
      <c r="E138" s="166">
        <f>SUMIF($E$5:$ES$5,$D$84,E57:ES57)</f>
        <v>48047</v>
      </c>
      <c r="G138" s="112">
        <v>48047</v>
      </c>
    </row>
    <row r="139" spans="2:7" ht="12.75">
      <c r="B139" s="199" t="s">
        <v>72</v>
      </c>
      <c r="C139" s="200" t="s">
        <v>184</v>
      </c>
      <c r="D139" s="125" t="s">
        <v>211</v>
      </c>
      <c r="E139" s="166">
        <f>SUMIF($E$5:$ES$5,$D$84,E58:ES58)</f>
        <v>123700</v>
      </c>
      <c r="G139" s="112">
        <v>123700</v>
      </c>
    </row>
    <row r="140" spans="2:7" ht="12.75">
      <c r="B140" s="199" t="s">
        <v>73</v>
      </c>
      <c r="C140" s="200" t="s">
        <v>167</v>
      </c>
      <c r="D140" s="125" t="s">
        <v>165</v>
      </c>
      <c r="E140" s="122">
        <f>SUMIF($E$5:$ES$5,$D$84,E59:ES59)</f>
        <v>168</v>
      </c>
      <c r="G140" s="112">
        <v>168</v>
      </c>
    </row>
    <row r="141" spans="4:5" ht="12.75">
      <c r="D141" s="126"/>
      <c r="E141" s="122"/>
    </row>
    <row r="142" spans="2:7" ht="15">
      <c r="B142" s="68">
        <v>8</v>
      </c>
      <c r="C142" s="1" t="s">
        <v>226</v>
      </c>
      <c r="D142" s="173"/>
      <c r="E142" s="122">
        <f>SUMIF($E$5:$ES$5,$D$84,E61:ES61)</f>
        <v>158.03</v>
      </c>
      <c r="G142" s="112">
        <v>158.03</v>
      </c>
    </row>
    <row r="143" spans="2:7" ht="12.75">
      <c r="B143" s="203" t="s">
        <v>71</v>
      </c>
      <c r="C143" s="124" t="s">
        <v>200</v>
      </c>
      <c r="D143" s="125" t="s">
        <v>201</v>
      </c>
      <c r="E143" s="166">
        <f>SUMIF($E$5:$ES$5,$D$84,E62:ES62)</f>
        <v>49625</v>
      </c>
      <c r="G143" s="112">
        <v>49625</v>
      </c>
    </row>
    <row r="144" spans="2:7" ht="12.75">
      <c r="B144" s="203" t="s">
        <v>72</v>
      </c>
      <c r="C144" s="204" t="s">
        <v>167</v>
      </c>
      <c r="D144" s="125" t="s">
        <v>165</v>
      </c>
      <c r="E144" s="122">
        <f>SUMIF($E$5:$ES$5,$D$84,E63:ES63)</f>
        <v>168</v>
      </c>
      <c r="G144" s="112">
        <v>168</v>
      </c>
    </row>
    <row r="145" spans="3:5" ht="12.75">
      <c r="C145" s="204"/>
      <c r="D145" s="126"/>
      <c r="E145" s="122"/>
    </row>
    <row r="146" spans="2:5" ht="15">
      <c r="B146" s="68">
        <v>9</v>
      </c>
      <c r="C146" s="1" t="s">
        <v>227</v>
      </c>
      <c r="D146" s="117"/>
      <c r="E146" s="122"/>
    </row>
    <row r="147" spans="2:7" ht="12.75">
      <c r="B147" s="199" t="s">
        <v>71</v>
      </c>
      <c r="C147" s="204" t="s">
        <v>185</v>
      </c>
      <c r="D147" s="125" t="s">
        <v>211</v>
      </c>
      <c r="E147" s="166">
        <f aca="true" t="shared" si="4" ref="E147:E157">SUMIF($E$5:$ES$5,$D$84,E66:ES66)</f>
        <v>90500</v>
      </c>
      <c r="G147" s="112">
        <v>90500</v>
      </c>
    </row>
    <row r="148" spans="2:7" ht="12.75">
      <c r="B148" s="199" t="s">
        <v>72</v>
      </c>
      <c r="C148" s="204" t="s">
        <v>186</v>
      </c>
      <c r="D148" s="125" t="s">
        <v>211</v>
      </c>
      <c r="E148" s="166">
        <f t="shared" si="4"/>
        <v>127200</v>
      </c>
      <c r="G148" s="112">
        <v>127200</v>
      </c>
    </row>
    <row r="149" spans="2:7" ht="12.75">
      <c r="B149" s="199" t="s">
        <v>73</v>
      </c>
      <c r="C149" s="204" t="s">
        <v>187</v>
      </c>
      <c r="D149" s="125" t="s">
        <v>211</v>
      </c>
      <c r="E149" s="166">
        <f t="shared" si="4"/>
        <v>124933</v>
      </c>
      <c r="G149" s="112">
        <v>124933</v>
      </c>
    </row>
    <row r="150" spans="2:7" ht="12.75">
      <c r="B150" s="199" t="s">
        <v>160</v>
      </c>
      <c r="C150" s="204" t="s">
        <v>164</v>
      </c>
      <c r="D150" s="125" t="s">
        <v>211</v>
      </c>
      <c r="E150" s="166">
        <f t="shared" si="4"/>
        <v>361737</v>
      </c>
      <c r="G150" s="112">
        <v>361737</v>
      </c>
    </row>
    <row r="151" spans="2:5" ht="12.75">
      <c r="B151" s="199" t="s">
        <v>74</v>
      </c>
      <c r="C151" s="204" t="s">
        <v>228</v>
      </c>
      <c r="D151" s="122"/>
      <c r="E151" s="122">
        <f t="shared" si="4"/>
        <v>0</v>
      </c>
    </row>
    <row r="152" spans="2:7" ht="25.5">
      <c r="B152" s="199" t="s">
        <v>75</v>
      </c>
      <c r="C152" s="204" t="s">
        <v>229</v>
      </c>
      <c r="D152" s="122"/>
      <c r="E152" s="122">
        <f t="shared" si="4"/>
        <v>481.4</v>
      </c>
      <c r="G152" s="112">
        <v>481.4</v>
      </c>
    </row>
    <row r="153" spans="2:7" ht="38.25">
      <c r="B153" s="199" t="s">
        <v>76</v>
      </c>
      <c r="C153" s="204" t="s">
        <v>230</v>
      </c>
      <c r="D153" s="125" t="s">
        <v>165</v>
      </c>
      <c r="E153" s="122">
        <f t="shared" si="4"/>
        <v>168</v>
      </c>
      <c r="G153" s="112">
        <v>168</v>
      </c>
    </row>
    <row r="154" spans="2:7" ht="25.5">
      <c r="B154" s="203" t="s">
        <v>77</v>
      </c>
      <c r="C154" s="204" t="s">
        <v>190</v>
      </c>
      <c r="D154" s="125" t="s">
        <v>165</v>
      </c>
      <c r="E154" s="122">
        <f t="shared" si="4"/>
        <v>291.4</v>
      </c>
      <c r="G154" s="112">
        <v>291.4</v>
      </c>
    </row>
    <row r="155" spans="2:7" ht="26.25" customHeight="1">
      <c r="B155" s="203" t="s">
        <v>10</v>
      </c>
      <c r="C155" s="204" t="s">
        <v>191</v>
      </c>
      <c r="D155" s="125" t="s">
        <v>165</v>
      </c>
      <c r="E155" s="122">
        <f t="shared" si="4"/>
        <v>227.2</v>
      </c>
      <c r="G155" s="112">
        <v>227.2</v>
      </c>
    </row>
    <row r="156" spans="2:7" ht="12.75">
      <c r="B156" s="203" t="s">
        <v>78</v>
      </c>
      <c r="C156" s="204" t="s">
        <v>192</v>
      </c>
      <c r="D156" s="125" t="s">
        <v>165</v>
      </c>
      <c r="E156" s="122">
        <f t="shared" si="4"/>
        <v>213.1</v>
      </c>
      <c r="G156" s="112">
        <v>213.1</v>
      </c>
    </row>
    <row r="157" spans="2:7" ht="12.75">
      <c r="B157" s="203" t="s">
        <v>79</v>
      </c>
      <c r="C157" s="204" t="s">
        <v>193</v>
      </c>
      <c r="D157" s="125" t="s">
        <v>165</v>
      </c>
      <c r="E157" s="122">
        <f t="shared" si="4"/>
        <v>481.4</v>
      </c>
      <c r="G157" s="112">
        <v>481.4</v>
      </c>
    </row>
    <row r="158" ht="12.75">
      <c r="E158" s="122"/>
    </row>
    <row r="159" spans="3:5" ht="12.75">
      <c r="C159" s="205" t="s">
        <v>231</v>
      </c>
      <c r="E159" s="186">
        <f>E78</f>
        <v>0.2352</v>
      </c>
    </row>
  </sheetData>
  <sheetProtection/>
  <printOptions/>
  <pageMargins left="0.75" right="0.75" top="1" bottom="1" header="0.5" footer="0.5"/>
  <pageSetup horizontalDpi="300" verticalDpi="300" orientation="landscape" r:id="rId3"/>
  <ignoredErrors>
    <ignoredError sqref="E88:E129 E131:E157" emptyCellReference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4"/>
  <sheetViews>
    <sheetView zoomScale="75" zoomScaleNormal="75" zoomScalePageLayoutView="0" workbookViewId="0" topLeftCell="B1">
      <pane xSplit="4" ySplit="9" topLeftCell="F52" activePane="bottomRight" state="frozen"/>
      <selection pane="topLeft" activeCell="B1" sqref="B1"/>
      <selection pane="topRight" activeCell="F1" sqref="F1"/>
      <selection pane="bottomLeft" activeCell="B6" sqref="B6"/>
      <selection pane="bottomRight" activeCell="F32" sqref="F32"/>
    </sheetView>
  </sheetViews>
  <sheetFormatPr defaultColWidth="9.140625" defaultRowHeight="12.75"/>
  <cols>
    <col min="1" max="1" width="9.140625" style="88" customWidth="1"/>
    <col min="2" max="2" width="10.28125" style="88" customWidth="1"/>
    <col min="3" max="3" width="47.28125" style="91" customWidth="1"/>
    <col min="4" max="4" width="9.00390625" style="91" customWidth="1"/>
    <col min="5" max="5" width="10.7109375" style="91" customWidth="1"/>
    <col min="6" max="6" width="18.140625" style="91" customWidth="1"/>
    <col min="7" max="7" width="20.28125" style="91" customWidth="1"/>
    <col min="8" max="8" width="16.7109375" style="88" customWidth="1"/>
    <col min="9" max="9" width="18.57421875" style="88" customWidth="1"/>
    <col min="10" max="10" width="19.00390625" style="88" customWidth="1"/>
    <col min="11" max="17" width="9.140625" style="88" customWidth="1"/>
    <col min="18" max="16384" width="9.140625" style="89" customWidth="1"/>
  </cols>
  <sheetData>
    <row r="1" spans="1:2" s="26" customFormat="1" ht="18">
      <c r="A1" s="87"/>
      <c r="B1" s="26" t="str">
        <f>Name_Company</f>
        <v>CERC</v>
      </c>
    </row>
    <row r="2" spans="1:2" s="63" customFormat="1" ht="15.75">
      <c r="A2" s="90"/>
      <c r="B2" s="63" t="str">
        <f>Name_Project</f>
        <v>Capital Cost Benchmarking</v>
      </c>
    </row>
    <row r="5" spans="1:10" ht="50.25" customHeight="1">
      <c r="A5" s="91" t="s">
        <v>133</v>
      </c>
      <c r="B5" s="100"/>
      <c r="C5" s="213" t="s">
        <v>234</v>
      </c>
      <c r="D5" s="298"/>
      <c r="E5" s="298"/>
      <c r="F5" s="226" t="s">
        <v>89</v>
      </c>
      <c r="G5" s="227" t="s">
        <v>89</v>
      </c>
      <c r="H5" s="227" t="s">
        <v>134</v>
      </c>
      <c r="I5" s="227" t="s">
        <v>135</v>
      </c>
      <c r="J5" s="228" t="s">
        <v>90</v>
      </c>
    </row>
    <row r="6" spans="1:10" ht="24.75" customHeight="1">
      <c r="A6" s="91" t="s">
        <v>137</v>
      </c>
      <c r="B6" s="100"/>
      <c r="C6" s="213" t="s">
        <v>3</v>
      </c>
      <c r="D6" s="298"/>
      <c r="E6" s="298"/>
      <c r="F6" s="229" t="s">
        <v>91</v>
      </c>
      <c r="G6" s="230" t="s">
        <v>233</v>
      </c>
      <c r="H6" s="230" t="s">
        <v>117</v>
      </c>
      <c r="I6" s="230" t="s">
        <v>92</v>
      </c>
      <c r="J6" s="231" t="s">
        <v>93</v>
      </c>
    </row>
    <row r="7" spans="1:10" ht="39.75" customHeight="1">
      <c r="A7" s="91" t="s">
        <v>138</v>
      </c>
      <c r="B7" s="100"/>
      <c r="C7" s="215" t="s">
        <v>139</v>
      </c>
      <c r="D7" s="298"/>
      <c r="E7" s="298"/>
      <c r="F7" s="226" t="s">
        <v>140</v>
      </c>
      <c r="G7" s="227" t="s">
        <v>141</v>
      </c>
      <c r="H7" s="227" t="s">
        <v>142</v>
      </c>
      <c r="I7" s="227" t="s">
        <v>143</v>
      </c>
      <c r="J7" s="228" t="s">
        <v>144</v>
      </c>
    </row>
    <row r="8" spans="1:17" s="99" customFormat="1" ht="22.5" customHeight="1">
      <c r="A8" s="92"/>
      <c r="B8" s="100"/>
      <c r="C8" s="213" t="s">
        <v>145</v>
      </c>
      <c r="D8" s="298"/>
      <c r="E8" s="298"/>
      <c r="F8" s="229" t="s">
        <v>146</v>
      </c>
      <c r="G8" s="230" t="s">
        <v>146</v>
      </c>
      <c r="H8" s="230" t="s">
        <v>146</v>
      </c>
      <c r="I8" s="230" t="s">
        <v>146</v>
      </c>
      <c r="J8" s="231" t="s">
        <v>146</v>
      </c>
      <c r="K8" s="98"/>
      <c r="L8" s="98"/>
      <c r="M8" s="98"/>
      <c r="N8" s="98"/>
      <c r="O8" s="98"/>
      <c r="P8" s="98"/>
      <c r="Q8" s="98"/>
    </row>
    <row r="9" spans="1:10" ht="21" customHeight="1">
      <c r="A9" s="91"/>
      <c r="B9" s="100"/>
      <c r="C9" s="213" t="s">
        <v>147</v>
      </c>
      <c r="D9" s="212"/>
      <c r="E9" s="212"/>
      <c r="F9" s="232" t="s">
        <v>148</v>
      </c>
      <c r="G9" s="233" t="s">
        <v>148</v>
      </c>
      <c r="H9" s="233" t="s">
        <v>149</v>
      </c>
      <c r="I9" s="233" t="s">
        <v>150</v>
      </c>
      <c r="J9" s="234" t="s">
        <v>151</v>
      </c>
    </row>
    <row r="10" spans="1:10" ht="20.25" customHeight="1">
      <c r="A10" s="91"/>
      <c r="B10" s="1" t="s">
        <v>70</v>
      </c>
      <c r="C10" s="1" t="s">
        <v>152</v>
      </c>
      <c r="D10" s="1" t="s">
        <v>153</v>
      </c>
      <c r="E10" s="1" t="s">
        <v>154</v>
      </c>
      <c r="F10" s="102"/>
      <c r="G10" s="102"/>
      <c r="H10" s="102"/>
      <c r="I10" s="102"/>
      <c r="J10" s="102"/>
    </row>
    <row r="11" spans="1:11" ht="16.5" customHeight="1">
      <c r="A11" s="88">
        <v>1</v>
      </c>
      <c r="B11" s="88">
        <v>1</v>
      </c>
      <c r="C11" s="242" t="s">
        <v>155</v>
      </c>
      <c r="D11" s="103" t="s">
        <v>232</v>
      </c>
      <c r="E11" s="103" t="s">
        <v>194</v>
      </c>
      <c r="F11" s="240">
        <f>'Actual Cost'!E11*(0.15+(0.15*Indices!$E$104/Indices!$CE$23)+(0.23*Indices!$E$105/Indices!$CE$24)+(0.11*Indices!$E$106/Indices!$CE$25)+(0.16*(Indices!$E$107/Indices!$CE$26)+(0.2*(Indices!$E$108/Indices!$CE$27))))</f>
        <v>95.0486608552288</v>
      </c>
      <c r="G11" s="240">
        <f>'Actual Cost'!F11*(0.15+(0.15*Indices!$E$104/Indices!$CE$23)+(0.23*Indices!$E$105/Indices!$CE$24)+(0.11*Indices!$E$106/Indices!$CE$25)+(0.16*(Indices!$E$107/Indices!$CE$26)+(0.2*(Indices!$E$108/Indices!$CE$27))))</f>
        <v>81.15937441764164</v>
      </c>
      <c r="H11" s="240">
        <f>'Actual Cost'!G11*(0.15+(0.15*Indices!$E$104/Indices!$CL$23)+(0.23*Indices!$E$105/Indices!$CL$24)+(0.11*Indices!$E$106/Indices!$CL$25)+(0.16*(Indices!$E$107/Indices!$CL$26)+(0.2*(Indices!$E$108/Indices!$CL$27))))</f>
        <v>176.92031788198568</v>
      </c>
      <c r="I11" s="240">
        <f>'Actual Cost'!H11*(0.15+(0.15*Indices!$E$104/Indices!$CJ$23)+(0.23*Indices!$E$105/Indices!$CJ$24)+(0.11*Indices!$E$106/Indices!$CJ$25)+(0.16*(Indices!$E$107/Indices!$CJ$26)+(0.2*(Indices!$E$108/Indices!$CJ$27))))</f>
        <v>99.61669041373153</v>
      </c>
      <c r="J11" s="240">
        <f>'Actual Cost'!I11*(0.15+(0.15*Indices!$E$104/Indices!$CM$23)+(0.23*Indices!$E$105/Indices!$CM$24)+(0.11*Indices!$E$106/Indices!$CM$25)+(0.16*(Indices!$E$107/Indices!$CM$26)+(0.2*(Indices!$E$108/Indices!$CM$27))))</f>
        <v>63.748020586184765</v>
      </c>
      <c r="K11" s="259"/>
    </row>
    <row r="12" spans="1:10" ht="12.75">
      <c r="A12" s="88">
        <v>2</v>
      </c>
      <c r="B12" s="88">
        <v>2</v>
      </c>
      <c r="C12" s="221" t="s">
        <v>94</v>
      </c>
      <c r="D12" s="103" t="s">
        <v>232</v>
      </c>
      <c r="E12" s="103" t="s">
        <v>194</v>
      </c>
      <c r="F12" s="239">
        <f>'Actual Cost'!E12</f>
        <v>172.85165230791998</v>
      </c>
      <c r="G12" s="239">
        <f>'Actual Cost'!F12</f>
        <v>104.72746048888</v>
      </c>
      <c r="H12" s="239">
        <f>'Actual Cost'!G12</f>
        <v>203.70207002200002</v>
      </c>
      <c r="I12" s="239">
        <f>'Actual Cost'!H12</f>
        <v>129.84136456116002</v>
      </c>
      <c r="J12" s="239">
        <f>'Actual Cost'!I12</f>
        <v>159.875570477</v>
      </c>
    </row>
    <row r="13" spans="1:10" ht="24.75" customHeight="1">
      <c r="A13" s="88">
        <v>3</v>
      </c>
      <c r="B13" s="88">
        <v>3</v>
      </c>
      <c r="C13" s="221" t="s">
        <v>95</v>
      </c>
      <c r="D13" s="103" t="s">
        <v>232</v>
      </c>
      <c r="E13" s="103" t="s">
        <v>194</v>
      </c>
      <c r="F13" s="239">
        <f>'Actual Cost'!E13</f>
        <v>70.33455454728</v>
      </c>
      <c r="G13" s="239">
        <f>'Actual Cost'!F13</f>
        <v>43.81494143736</v>
      </c>
      <c r="H13" s="239">
        <f>'Actual Cost'!G13</f>
        <v>72.74901811400001</v>
      </c>
      <c r="I13" s="239">
        <f>'Actual Cost'!H13</f>
        <v>20.33534244936</v>
      </c>
      <c r="J13" s="239">
        <f>'Actual Cost'!I13</f>
        <v>53.64553379</v>
      </c>
    </row>
    <row r="14" spans="1:10" ht="24.75" customHeight="1">
      <c r="A14" s="88">
        <v>4</v>
      </c>
      <c r="B14" s="88">
        <v>4</v>
      </c>
      <c r="C14" s="220" t="s">
        <v>96</v>
      </c>
      <c r="D14" s="103" t="s">
        <v>232</v>
      </c>
      <c r="E14" s="103" t="s">
        <v>194</v>
      </c>
      <c r="F14" s="239">
        <f>'Actual Cost'!E14</f>
        <v>366.38986304799994</v>
      </c>
      <c r="G14" s="239">
        <f>'Actual Cost'!F14</f>
        <v>196.58642874400002</v>
      </c>
      <c r="H14" s="239">
        <f>'Actual Cost'!G14</f>
        <v>328.668111496</v>
      </c>
      <c r="I14" s="239">
        <f>'Actual Cost'!H14</f>
        <v>0</v>
      </c>
      <c r="J14" s="239">
        <f>'Actual Cost'!I14</f>
        <v>678.66807</v>
      </c>
    </row>
    <row r="15" spans="1:10" ht="33" customHeight="1">
      <c r="A15" s="91">
        <v>5</v>
      </c>
      <c r="B15" s="88">
        <v>5</v>
      </c>
      <c r="C15" s="241" t="s">
        <v>97</v>
      </c>
      <c r="D15" s="103" t="s">
        <v>232</v>
      </c>
      <c r="E15" s="103" t="s">
        <v>194</v>
      </c>
      <c r="F15" s="105"/>
      <c r="G15" s="105"/>
      <c r="H15" s="105"/>
      <c r="I15" s="105"/>
      <c r="J15" s="105"/>
    </row>
    <row r="16" spans="1:10" ht="24.75" customHeight="1">
      <c r="A16" s="93" t="s">
        <v>71</v>
      </c>
      <c r="B16" s="88" t="s">
        <v>71</v>
      </c>
      <c r="C16" s="237" t="s">
        <v>98</v>
      </c>
      <c r="D16" s="103" t="s">
        <v>232</v>
      </c>
      <c r="E16" s="103" t="s">
        <v>194</v>
      </c>
      <c r="F16" s="240">
        <f>'Actual Cost'!E16*(0.15+(0.15*Indices!$E$104/Indices!$CE$23)+(0.23*Indices!$E$105/Indices!$CE$24)+(0.11*Indices!$E$106/Indices!$CE$25)+(0.16*(Indices!$E$107/Indices!$CE$26)+(0.2*(Indices!$E$108/Indices!$CE$27))))</f>
        <v>7.782080360579961</v>
      </c>
      <c r="G16" s="240">
        <f>'Actual Cost'!F16*(0.15+(0.15*Indices!$E$104/Indices!$CE$23)+(0.23*Indices!$E$105/Indices!$CE$24)+(0.11*Indices!$E$106/Indices!$CE$25)+(0.16*(Indices!$E$107/Indices!$CE$26)+(0.2*(Indices!$E$108/Indices!$CE$27))))</f>
        <v>8.427979787098913</v>
      </c>
      <c r="H16" s="240">
        <f>'Actual Cost'!G16*(0.15+(0.15*Indices!$E$104/Indices!$CL$23)+(0.23*Indices!$E$105/Indices!$CL$24)+(0.11*Indices!$E$106/Indices!$CL$25)+(0.16*(Indices!$E$107/Indices!$CL$26)+(0.2*(Indices!$E$108/Indices!$CL$27))))</f>
        <v>11.063636731332062</v>
      </c>
      <c r="I16" s="240">
        <f>'Actual Cost'!H16*(0.15+(0.15*Indices!$E$104/Indices!$CJ$23)+(0.23*Indices!$E$105/Indices!$CJ$24)+(0.11*Indices!$E$106/Indices!$CJ$25)+(0.16*(Indices!$E$107/Indices!$CJ$26)+(0.2*(Indices!$E$108/Indices!$CJ$27))))</f>
        <v>36.49910046232156</v>
      </c>
      <c r="J16" s="240">
        <f>'Actual Cost'!I16*(0.15+(0.15*Indices!$E$104/Indices!$CM$23)+(0.23*Indices!$E$105/Indices!$CM$24)+(0.11*Indices!$E$106/Indices!$CM$25)+(0.16*(Indices!$E$107/Indices!$CM$26)+(0.2*(Indices!$E$108/Indices!$CM$27))))</f>
        <v>3.805001418029709</v>
      </c>
    </row>
    <row r="17" spans="1:10" ht="24.75" customHeight="1">
      <c r="A17" s="93" t="s">
        <v>72</v>
      </c>
      <c r="B17" s="88" t="s">
        <v>72</v>
      </c>
      <c r="C17" s="237" t="s">
        <v>99</v>
      </c>
      <c r="D17" s="103" t="s">
        <v>232</v>
      </c>
      <c r="E17" s="103" t="s">
        <v>194</v>
      </c>
      <c r="F17" s="240">
        <f>'Actual Cost'!E17*(0.15+(0.15*Indices!$E$104/Indices!$CE$23)+(0.23*Indices!$E$105/Indices!$CE$24)+(0.11*Indices!$E$106/Indices!$CE$25)+(0.16*(Indices!$E$107/Indices!$CE$26)+(0.2*(Indices!$E$108/Indices!$CE$27))))</f>
        <v>6.373834463086423</v>
      </c>
      <c r="G17" s="240">
        <f>'Actual Cost'!F17*(0.15+(0.15*Indices!$E$104/Indices!$CE$23)+(0.23*Indices!$E$105/Indices!$CE$24)+(0.11*Indices!$E$106/Indices!$CE$25)+(0.16*(Indices!$E$107/Indices!$CE$26)+(0.2*(Indices!$E$108/Indices!$CE$27))))</f>
        <v>6.78436879562653</v>
      </c>
      <c r="H17" s="240">
        <f>'Actual Cost'!G17*(0.15+(0.15*Indices!$E$104/Indices!$CL$23)+(0.23*Indices!$E$105/Indices!$CL$24)+(0.11*Indices!$E$106/Indices!$CL$25)+(0.16*(Indices!$E$107/Indices!$CL$26)+(0.2*(Indices!$E$108/Indices!$CL$27))))</f>
        <v>9.013485566233426</v>
      </c>
      <c r="I17" s="240">
        <f>'Actual Cost'!H17*(0.15+(0.15*Indices!$E$104/Indices!$CJ$23)+(0.23*Indices!$E$105/Indices!$CJ$24)+(0.11*Indices!$E$106/Indices!$CJ$25)+(0.16*(Indices!$E$107/Indices!$CJ$26)+(0.2*(Indices!$E$108/Indices!$CJ$27))))</f>
        <v>29.872264724571735</v>
      </c>
      <c r="J17" s="240">
        <f>'Actual Cost'!I17*(0.15+(0.15*Indices!$E$104/Indices!$CM$23)+(0.23*Indices!$E$105/Indices!$CM$24)+(0.11*Indices!$E$106/Indices!$CM$25)+(0.16*(Indices!$E$107/Indices!$CM$26)+(0.2*(Indices!$E$108/Indices!$CM$27))))</f>
        <v>3.0586008910501765</v>
      </c>
    </row>
    <row r="18" spans="1:10" ht="25.5">
      <c r="A18" s="91">
        <v>6</v>
      </c>
      <c r="B18" s="88">
        <v>6</v>
      </c>
      <c r="C18" s="217" t="s">
        <v>250</v>
      </c>
      <c r="D18" s="103" t="s">
        <v>232</v>
      </c>
      <c r="E18" s="103" t="s">
        <v>194</v>
      </c>
      <c r="F18" s="240">
        <f>'Actual Cost'!E18*(0.15+0.58*(Indices!$E$138/Indices!$CE$57)+0.16*(Indices!$E$142/Indices!$CE$61)+0.11*(Indices!$E$140/Indices!$CE$59))</f>
        <v>82.99716566487423</v>
      </c>
      <c r="G18" s="240">
        <f>'Actual Cost'!F18*(0.15+(0.58*Indices!$E$138/Indices!$CE$57)+(0.16*Indices!$E$142/Indices!$CE$61)+(0.11*Indices!$E$140/Indices!$CE$59))</f>
        <v>77.15519213265513</v>
      </c>
      <c r="H18" s="240">
        <f>'Actual Cost'!G18*(0.15+(0.58*Indices!$E$138/Indices!$CL$57)+(0.16*Indices!$E$142/Indices!$CL$61)+(0.11*Indices!$E$140/Indices!$CL$59))</f>
        <v>207.80952497007567</v>
      </c>
      <c r="I18" s="240">
        <f>'Actual Cost'!H18*(0.15+(0.58*Indices!$E$138/Indices!$CJ$57)+(0.16*Indices!$E$142/Indices!$CJ$61)+(0.11*Indices!$E$140/Indices!$CJ$59))</f>
        <v>151.60337453721593</v>
      </c>
      <c r="J18" s="240">
        <f>'Actual Cost'!I18*(0.15+(0.58*Indices!$E$138/Indices!$CM$57)+(0.16*Indices!$E$142/Indices!$CM$61)+(0.11*Indices!$E$140/Indices!$CM$59))</f>
        <v>139.9655203131224</v>
      </c>
    </row>
    <row r="19" spans="1:10" ht="25.5">
      <c r="A19" s="91">
        <v>7</v>
      </c>
      <c r="B19" s="88">
        <v>7</v>
      </c>
      <c r="C19" s="96" t="s">
        <v>249</v>
      </c>
      <c r="D19" s="103" t="s">
        <v>232</v>
      </c>
      <c r="E19" s="103" t="s">
        <v>194</v>
      </c>
      <c r="F19" s="246">
        <f>'Actual Cost'!E19*(0.15+(0.2*Indices!$E$129/Indices!$CE$48)+(0.15*Indices!$E$130/Indices!$CE$49)+(0.2*Indices!$E$131/Indices!$CE$50)+(0.1*Indices!$E$134/Indices!$CE$53)+(0.2*Indices!$E$135/Indices!$CE$54))</f>
        <v>83.5449869876282</v>
      </c>
      <c r="G19" s="246">
        <f>'Actual Cost'!F19*(0.15+(0.2*Indices!$E$129/Indices!$CE$48)+(0.15*Indices!$E$130/Indices!$CE$49)+(0.2*Indices!$E$131/Indices!$CE$50)+(0.1*Indices!$E$134/Indices!$CE$53)+(0.2*Indices!$E$135/Indices!$CE$54))</f>
        <v>109.14818728596175</v>
      </c>
      <c r="H19" s="246">
        <f>'Actual Cost'!G19*(0.15+(0.2*Indices!$E$129/Indices!$CL$48)+(0.15*Indices!$E$130/Indices!$CL$49)+(0.2*Indices!$E$131/Indices!$CL$50)+(0.1*Indices!$E$134/Indices!$CL$53)+(0.2*Indices!$E$135/Indices!$CL$54))</f>
        <v>110.29528790768514</v>
      </c>
      <c r="I19" s="246">
        <f>'Actual Cost'!H19*(0.15+(0.2*Indices!$E$129/Indices!$CJ$48)+(0.15*Indices!$E$130/Indices!$CJ$49)+(0.2*Indices!$E$131/Indices!$CJ$50)+(0.1*Indices!$E$134/Indices!$CJ$53)+(0.2*Indices!$E$135/Indices!$CJ$54))</f>
        <v>185.06188288916562</v>
      </c>
      <c r="J19" s="246">
        <f>'Actual Cost'!I19*(0.15+(0.2*Indices!$E$129/Indices!$CM$48)+(0.15*Indices!$E$130/Indices!$CM$49)+(0.2*Indices!$E$131/Indices!$CM$50)+(0.1*Indices!$E$134/Indices!$CM$53)+(0.2*Indices!$E$135/Indices!$CM$54))</f>
        <v>116.31498669709217</v>
      </c>
    </row>
    <row r="20" spans="1:10" ht="34.5" customHeight="1">
      <c r="A20" s="91">
        <v>8</v>
      </c>
      <c r="B20" s="88">
        <v>8</v>
      </c>
      <c r="C20" s="96" t="s">
        <v>102</v>
      </c>
      <c r="D20" s="103" t="s">
        <v>232</v>
      </c>
      <c r="E20" s="103" t="s">
        <v>194</v>
      </c>
      <c r="F20" s="245">
        <f>'Actual Cost'!E20</f>
        <v>172.19301</v>
      </c>
      <c r="G20" s="245">
        <f>'Actual Cost'!F20</f>
        <v>172.19301</v>
      </c>
      <c r="H20" s="245">
        <f>'Actual Cost'!G20</f>
        <v>161.135021634</v>
      </c>
      <c r="I20" s="245">
        <f>'Actual Cost'!H20</f>
        <v>175.15151023562</v>
      </c>
      <c r="J20" s="245">
        <f>'Actual Cost'!I20</f>
        <v>234.65818</v>
      </c>
    </row>
    <row r="21" spans="1:10" ht="32.25" customHeight="1">
      <c r="A21" s="91">
        <v>9</v>
      </c>
      <c r="B21" s="88">
        <v>9</v>
      </c>
      <c r="C21" s="218" t="s">
        <v>103</v>
      </c>
      <c r="D21" s="103" t="s">
        <v>232</v>
      </c>
      <c r="E21" s="103" t="s">
        <v>194</v>
      </c>
      <c r="F21" s="240">
        <f>'Actual Cost'!E21*(0.15+(0.15*Indices!$E$104/Indices!$CE$23)+(0.23*Indices!$E$105/Indices!$CE$24)+(0.11*Indices!$E$106/Indices!$CE$25)+(0.16*(Indices!$E$107/Indices!$CE$26)+(0.2*(Indices!$E$108/Indices!$CE$27))))</f>
        <v>10.093156364016314</v>
      </c>
      <c r="G21" s="240">
        <f>'Actual Cost'!F21*(0.15+(0.15*Indices!$E$104/Indices!$CE$23)+(0.23*Indices!$E$105/Indices!$CE$24)+(0.11*Indices!$E$106/Indices!$CE$25)+(0.16*(Indices!$E$107/Indices!$CE$26)+(0.2*(Indices!$E$108/Indices!$CE$27))))</f>
        <v>10.093156364016314</v>
      </c>
      <c r="H21" s="240">
        <f>'Actual Cost'!G21*(0.15+(0.15*Indices!$E$104/Indices!$CL$23)+(0.23*Indices!$E$105/Indices!$CL$24)+(0.11*Indices!$E$106/Indices!$CL$25)+(0.16*(Indices!$E$107/Indices!$CL$26)+(0.2*(Indices!$E$108/Indices!$CL$27))))</f>
        <v>10.024945787318545</v>
      </c>
      <c r="I21" s="240">
        <f>'Actual Cost'!H21*(0.15+(0.15*Indices!$E$104/Indices!$CJ$23)+(0.23*Indices!$E$105/Indices!$CJ$24)+(0.11*Indices!$E$106/Indices!$CJ$25)+(0.16*(Indices!$E$107/Indices!$CJ$26)+(0.2*(Indices!$E$108/Indices!$CJ$27))))</f>
        <v>21.600775831516582</v>
      </c>
      <c r="J21" s="240">
        <f>'Actual Cost'!I21*(0.15+(0.15*Indices!$E$104/Indices!$CM$23)+(0.23*Indices!$E$105/Indices!$CM$24)+(0.11*Indices!$E$106/Indices!$CM$25)+(0.16*(Indices!$E$107/Indices!$CM$26)+(0.2*(Indices!$E$108/Indices!$CM$27))))</f>
        <v>14.985771885915945</v>
      </c>
    </row>
    <row r="22" spans="1:10" ht="37.5" customHeight="1">
      <c r="A22" s="91">
        <v>10</v>
      </c>
      <c r="B22" s="88">
        <v>10</v>
      </c>
      <c r="C22" s="220" t="s">
        <v>246</v>
      </c>
      <c r="D22" s="103" t="s">
        <v>232</v>
      </c>
      <c r="E22" s="103" t="s">
        <v>194</v>
      </c>
      <c r="F22" s="245">
        <f>'Actual Cost'!E23</f>
        <v>21.264167576000002</v>
      </c>
      <c r="G22" s="245">
        <f>'Actual Cost'!F23</f>
        <v>21.264167576000002</v>
      </c>
      <c r="H22" s="245">
        <f>'Actual Cost'!G23</f>
        <v>25.987992866000003</v>
      </c>
      <c r="I22" s="245">
        <f>'Actual Cost'!H23</f>
        <v>36.37439492362001</v>
      </c>
      <c r="J22" s="245">
        <f>'Actual Cost'!I23</f>
        <v>0</v>
      </c>
    </row>
    <row r="23" spans="1:10" ht="33" customHeight="1">
      <c r="A23" s="91">
        <v>11</v>
      </c>
      <c r="B23" s="88">
        <v>11</v>
      </c>
      <c r="C23" s="220" t="s">
        <v>247</v>
      </c>
      <c r="D23" s="103" t="s">
        <v>232</v>
      </c>
      <c r="E23" s="103" t="s">
        <v>194</v>
      </c>
      <c r="F23" s="245">
        <f>'Actual Cost'!E24</f>
        <v>2.768182656</v>
      </c>
      <c r="G23" s="245">
        <f>'Actual Cost'!F24</f>
        <v>2.768182656</v>
      </c>
      <c r="H23" s="245">
        <f>'Actual Cost'!G24</f>
        <v>0</v>
      </c>
      <c r="I23" s="245">
        <f>'Actual Cost'!H24</f>
        <v>18.17</v>
      </c>
      <c r="J23" s="245">
        <f>'Actual Cost'!I24</f>
        <v>0</v>
      </c>
    </row>
    <row r="24" spans="1:10" ht="46.5" customHeight="1">
      <c r="A24" s="91">
        <v>12</v>
      </c>
      <c r="B24" s="88">
        <v>12</v>
      </c>
      <c r="C24" s="217" t="s">
        <v>106</v>
      </c>
      <c r="D24" s="103" t="s">
        <v>87</v>
      </c>
      <c r="E24" s="103" t="s">
        <v>194</v>
      </c>
      <c r="F24" s="246">
        <f>'Actual Cost'!E25*(0.85+0.15*(Indices!$E$147/Indices!$CE$66))</f>
        <v>37.842405364204126</v>
      </c>
      <c r="G24" s="246">
        <f>'Actual Cost'!F25*(0.85+0.15*(Indices!$E$147/Indices!$CE$66))</f>
        <v>37.00798361771546</v>
      </c>
      <c r="H24" s="246">
        <f>'Actual Cost'!G25*(0.85+0.15*(Indices!$E$147/Indices!$CL$66))</f>
        <v>52.89065593066868</v>
      </c>
      <c r="I24" s="246">
        <f>'Actual Cost'!H25*(0.85+0.15*(Indices!$E$147/Indices!$CJ$66))</f>
        <v>43.47644684835676</v>
      </c>
      <c r="J24" s="246">
        <f>'Actual Cost'!I25*(0.85+0.15*(Indices!$E$147/Indices!$CM$66))</f>
        <v>62.78800167771607</v>
      </c>
    </row>
    <row r="25" spans="1:10" ht="100.5" customHeight="1">
      <c r="A25" s="91">
        <v>13</v>
      </c>
      <c r="B25" s="88">
        <v>13</v>
      </c>
      <c r="C25" s="217" t="s">
        <v>107</v>
      </c>
      <c r="D25" s="103" t="s">
        <v>87</v>
      </c>
      <c r="E25" s="103" t="s">
        <v>194</v>
      </c>
      <c r="F25" s="246">
        <f>'Actual Cost'!E26*(0.15+(0.6*Indices!$E$117/Indices!$CE$36)+(0.15*Indices!$E$114/Indices!$CE$33)+(0.1*Indices!$E$119/Indices!$CE$38))</f>
        <v>65.16627387962153</v>
      </c>
      <c r="G25" s="246">
        <f>'Actual Cost'!F26*(0.15+(0.6*Indices!$E$117/Indices!$CE$36)+(0.15*Indices!$E$114/Indices!$CE$33)+(0.1*Indices!$E$119/Indices!$CE$38))</f>
        <v>69.46570317334503</v>
      </c>
      <c r="H25" s="246">
        <f>'Actual Cost'!G26*(0.15+(0.6*Indices!$E$117/Indices!$CL$36)+(0.15*Indices!$E$114/Indices!$CL$33)+(0.1*Indices!$E$119/Indices!$CL$38))</f>
        <v>219.5282362304674</v>
      </c>
      <c r="I25" s="246">
        <f>'Actual Cost'!H26*(0.15+(0.6*Indices!$E$117/Indices!$CJ$36)+(0.15*Indices!$E$114/Indices!$CJ$33)+(0.1*Indices!$E$119/Indices!$CJ$38))</f>
        <v>200.70917145306538</v>
      </c>
      <c r="J25" s="246">
        <f>'Actual Cost'!I26*(0.15+(0.6*Indices!$E$117/Indices!$CM$36)+(0.15*Indices!$E$114/Indices!$CM$33)+(0.1*Indices!$E$119/Indices!$CM$38))</f>
        <v>118.12344124261135</v>
      </c>
    </row>
    <row r="26" spans="1:10" ht="31.5" customHeight="1">
      <c r="A26" s="91">
        <v>14</v>
      </c>
      <c r="B26" s="88">
        <v>14</v>
      </c>
      <c r="C26" s="217" t="s">
        <v>108</v>
      </c>
      <c r="D26" s="103" t="s">
        <v>87</v>
      </c>
      <c r="E26" s="103" t="s">
        <v>194</v>
      </c>
      <c r="F26" s="246">
        <f>'Actual Cost'!E27*(0.15+(0.58*Indices!$E$138/Indices!$CE$57)+(0.16*Indices!$E$139/Indices!$CE$58)+(0.11*Indices!$E$140/Indices!$CE$59))</f>
        <v>13.359982995672182</v>
      </c>
      <c r="G26" s="246">
        <f>'Actual Cost'!F27*(0.15+(0.58*Indices!$E$138/Indices!$CE$57)+(0.16*Indices!$E$139/Indices!$CE$58)+(0.11*Indices!$E$140/Indices!$CE$59))</f>
        <v>13.359982995672182</v>
      </c>
      <c r="H26" s="246">
        <f>'Actual Cost'!G27*(0.15+(0.58*Indices!$E$138/Indices!$CL$57)+(0.16*Indices!$E$139/Indices!$CL$58)+(0.11*Indices!$E$140/Indices!$CL$59))</f>
        <v>59.58288913838878</v>
      </c>
      <c r="I26" s="246">
        <f>'Actual Cost'!H27*(0.15+(0.58*Indices!$E$138/Indices!$CJ$57)+(0.16*Indices!$E$139/Indices!$CJ$58)+(0.11*Indices!$E$140/Indices!$CJ$59))</f>
        <v>63.12320616670895</v>
      </c>
      <c r="J26" s="246">
        <f>'Actual Cost'!I27*(0.15+(0.58*Indices!$E$138/Indices!$CM$57)+(0.16*Indices!$E$139/Indices!$CM$58)+(0.11*Indices!$E$140/Indices!$CM$59))</f>
        <v>50.865728168111765</v>
      </c>
    </row>
    <row r="27" spans="1:10" ht="57.75" customHeight="1">
      <c r="A27" s="91">
        <v>15</v>
      </c>
      <c r="B27" s="88">
        <v>15</v>
      </c>
      <c r="C27" s="217" t="s">
        <v>248</v>
      </c>
      <c r="D27" s="103" t="s">
        <v>232</v>
      </c>
      <c r="E27" s="103" t="s">
        <v>194</v>
      </c>
      <c r="F27" s="246">
        <f>'Actual Cost'!E28*(0.15+(0.2*Indices!$E$129/Indices!$CE$48)+(0.15*Indices!$E$130/Indices!$CE$49)+(0.2*Indices!$E$131/Indices!$CE$50)+(0.1*Indices!$E$134/Indices!$CE$53)+(0.2*Indices!$E$135/Indices!$CE$54))</f>
        <v>1.4188953106997335</v>
      </c>
      <c r="G27" s="246">
        <f>'Actual Cost'!F28*(0.15+(0.2*Indices!$E$129/Indices!$CE$48)+(0.15*Indices!$E$130/Indices!$CE$49)+(0.2*Indices!$E$131/Indices!$CE$50)+(0.1*Indices!$E$134/Indices!$CE$53)+(0.2*Indices!$E$135/Indices!$CE$54))</f>
        <v>1.4188953106997335</v>
      </c>
      <c r="H27" s="246">
        <f>'Actual Cost'!G28*(0.15+(0.2*Indices!$E$129/Indices!$CL$48)+(0.15*Indices!$E$130/Indices!$CL$49)+(0.2*Indices!$E$131/Indices!$CL$50)+(0.1*Indices!$E$134/Indices!$CL$53)+(0.2*Indices!$E$135/Indices!$CL$54))</f>
        <v>1.7541002802368575</v>
      </c>
      <c r="I27" s="246">
        <f>'Actual Cost'!H28*(0.15+(0.2*Indices!$E$129/Indices!$CJ$48)+(0.15*Indices!$E$130/Indices!$CJ$49)+(0.2*Indices!$E$131/Indices!$CJ$50)+(0.1*Indices!$E$134/Indices!$CJ$53)+(0.2*Indices!$E$135/Indices!$CJ$54))</f>
        <v>0</v>
      </c>
      <c r="J27" s="246">
        <f>'Actual Cost'!I28*(0.15+(0.2*Indices!$E$129/Indices!$CM$48)+(0.15*Indices!$E$130/Indices!$CM$49)+(0.2*Indices!$E$131/Indices!$CM$50)+(0.1*Indices!$E$134/Indices!$CM$53)+(0.2*Indices!$E$135/Indices!$CM$54))</f>
        <v>0</v>
      </c>
    </row>
    <row r="28" spans="1:10" ht="24.75" customHeight="1">
      <c r="A28" s="91">
        <v>16</v>
      </c>
      <c r="B28" s="88">
        <v>16</v>
      </c>
      <c r="C28" s="220" t="s">
        <v>110</v>
      </c>
      <c r="D28" s="103" t="s">
        <v>232</v>
      </c>
      <c r="E28" s="103" t="s">
        <v>194</v>
      </c>
      <c r="F28" s="245">
        <f>'Actual Cost'!E29</f>
        <v>10.277392056</v>
      </c>
      <c r="G28" s="245">
        <f>'Actual Cost'!F29</f>
        <v>10.277392056</v>
      </c>
      <c r="H28" s="245">
        <f>'Actual Cost'!G29</f>
        <v>0</v>
      </c>
      <c r="I28" s="245">
        <f>'Actual Cost'!H29</f>
        <v>14.250761500000001</v>
      </c>
      <c r="J28" s="245">
        <f>'Actual Cost'!I29</f>
        <v>0</v>
      </c>
    </row>
    <row r="29" spans="1:10" ht="24.75" customHeight="1">
      <c r="A29" s="91">
        <v>17</v>
      </c>
      <c r="B29" s="88">
        <v>17</v>
      </c>
      <c r="C29" s="95" t="s">
        <v>111</v>
      </c>
      <c r="D29" s="103" t="s">
        <v>87</v>
      </c>
      <c r="E29" s="103" t="s">
        <v>194</v>
      </c>
      <c r="F29" s="245">
        <f>'Actual Cost'!E30</f>
        <v>11.960319832</v>
      </c>
      <c r="G29" s="245">
        <f>'Actual Cost'!F30</f>
        <v>11.960319832</v>
      </c>
      <c r="H29" s="245">
        <f>'Actual Cost'!G30</f>
        <v>17.584682216000004</v>
      </c>
      <c r="I29" s="245">
        <f>'Actual Cost'!H30</f>
        <v>14.482677276</v>
      </c>
      <c r="J29" s="245">
        <f>'Actual Cost'!I30</f>
        <v>6.12</v>
      </c>
    </row>
    <row r="30" spans="1:10" ht="24.75" customHeight="1">
      <c r="A30" s="91"/>
      <c r="B30" s="88">
        <v>18</v>
      </c>
      <c r="C30" s="95" t="s">
        <v>158</v>
      </c>
      <c r="D30" s="103" t="s">
        <v>87</v>
      </c>
      <c r="E30" s="103" t="s">
        <v>194</v>
      </c>
      <c r="F30" s="245">
        <f>'Actual Cost'!E31</f>
        <v>0</v>
      </c>
      <c r="G30" s="245">
        <f>'Actual Cost'!F31</f>
        <v>0</v>
      </c>
      <c r="H30" s="245">
        <f>'Actual Cost'!G31</f>
        <v>5.76</v>
      </c>
      <c r="I30" s="245">
        <f>'Actual Cost'!H31</f>
        <v>0</v>
      </c>
      <c r="J30" s="245">
        <f>'Actual Cost'!I31</f>
        <v>4.49</v>
      </c>
    </row>
    <row r="31" spans="1:10" ht="24.75" customHeight="1">
      <c r="A31" s="91">
        <v>18</v>
      </c>
      <c r="B31" s="88">
        <v>19</v>
      </c>
      <c r="C31" s="221" t="s">
        <v>9</v>
      </c>
      <c r="D31" s="103" t="s">
        <v>87</v>
      </c>
      <c r="E31" s="103" t="s">
        <v>194</v>
      </c>
      <c r="F31" s="245">
        <f>'Actual Cost'!E32</f>
        <v>117.36131105208001</v>
      </c>
      <c r="G31" s="245">
        <f>'Actual Cost'!F32</f>
        <v>139.93333810000001</v>
      </c>
      <c r="H31" s="245">
        <f>'Actual Cost'!G32</f>
        <v>172.74737831500002</v>
      </c>
      <c r="I31" s="245">
        <f>'Actual Cost'!H32</f>
        <v>143.66467990748</v>
      </c>
      <c r="J31" s="245">
        <f>'Actual Cost'!I32</f>
        <v>178.96658087999998</v>
      </c>
    </row>
    <row r="32" spans="1:10" ht="22.5" customHeight="1">
      <c r="A32" s="91">
        <v>19</v>
      </c>
      <c r="B32" s="88">
        <v>20</v>
      </c>
      <c r="C32" s="217" t="s">
        <v>112</v>
      </c>
      <c r="D32" s="103"/>
      <c r="E32" s="103"/>
      <c r="F32" s="246">
        <f>'Actual Cost'!E33*(0.2+(0.2*Indices!$E$157/Indices!$CE$76)+(0.3*Indices!$E$156/Indices!$CE$75)+(0.2*Indices!$E$155/Indices!$CE$74)+(0.1*Indices!$E$153/Indices!$CE$72))</f>
        <v>159.09688855938853</v>
      </c>
      <c r="G32" s="246">
        <f>'Actual Cost'!F33*(0.2+(0.2*Indices!$E$157/Indices!$CE$76)+(0.3*Indices!$E$156/Indices!$CE$75)+(0.2*Indices!$E$155/Indices!$CE$74)+(0.1*Indices!$E$153/Indices!$CE$72))</f>
        <v>148.88545174029952</v>
      </c>
      <c r="H32" s="246">
        <f>'Actual Cost'!G33*(0.2+(0.2*Indices!$E$157/Indices!$CL$76)+(0.3*Indices!$E$156/Indices!$CL$75)+(0.2*Indices!$E$155/Indices!$CL$74)+(0.1*Indices!$E$153/Indices!$CL$72))</f>
        <v>466.8587381136714</v>
      </c>
      <c r="I32" s="246">
        <f>'Actual Cost'!H33*(0.2+(0.2*Indices!$E$157/Indices!$CJ$76)+(0.3*Indices!$E$156/Indices!$CJ$75)+(0.2*Indices!$E$155/Indices!$CJ$74)+(0.1*Indices!$E$153/Indices!$CJ$72))</f>
        <v>256.7839223457855</v>
      </c>
      <c r="J32" s="246">
        <f>'Actual Cost'!I33*(0.2+(0.2*Indices!$E$157/Indices!$CM$76)+(0.3*Indices!$E$156/Indices!$CM$75)+(0.2*Indices!$E$155/Indices!$CM$74)+(0.1*Indices!$E$153/Indices!$CM$72))</f>
        <v>243.93183904006816</v>
      </c>
    </row>
    <row r="33" spans="1:10" ht="18" customHeight="1">
      <c r="A33" s="91">
        <v>20</v>
      </c>
      <c r="B33" s="98">
        <v>21</v>
      </c>
      <c r="C33" s="222" t="s">
        <v>159</v>
      </c>
      <c r="D33" s="103"/>
      <c r="E33" s="103"/>
      <c r="F33" s="246"/>
      <c r="G33" s="64"/>
      <c r="H33" s="64"/>
      <c r="I33" s="64"/>
      <c r="J33" s="64"/>
    </row>
    <row r="34" spans="1:10" ht="15.75" customHeight="1">
      <c r="A34" s="93" t="s">
        <v>71</v>
      </c>
      <c r="B34" s="88" t="s">
        <v>71</v>
      </c>
      <c r="C34" s="238" t="s">
        <v>113</v>
      </c>
      <c r="D34" s="103" t="s">
        <v>232</v>
      </c>
      <c r="E34" s="103" t="s">
        <v>194</v>
      </c>
      <c r="F34" s="246">
        <f>'Actual Cost'!E35*(0.2+(0.8*Indices!$E$153/Indices!$CE$72))</f>
        <v>5.765892798874138</v>
      </c>
      <c r="G34" s="246">
        <f>'Actual Cost'!F35*(0.2+(0.8*Indices!$E$153/Indices!$CE$72))</f>
        <v>5.765892798874138</v>
      </c>
      <c r="H34" s="246">
        <f>'Actual Cost'!G35*(0.2+(0.8*Indices!$E$153/Indices!$CL$72))</f>
        <v>5.83676</v>
      </c>
      <c r="I34" s="246">
        <f>'Actual Cost'!H35*(0.2+(0.8*Indices!$E$153/Indices!$CJ$72))</f>
        <v>10.040521739192316</v>
      </c>
      <c r="J34" s="246">
        <f>'Actual Cost'!I35*(0.2+(0.8*Indices!$E$153/Indices!$CM$72))</f>
        <v>0.7760081081081082</v>
      </c>
    </row>
    <row r="35" spans="1:10" ht="15.75" customHeight="1">
      <c r="A35" s="93" t="s">
        <v>72</v>
      </c>
      <c r="B35" s="88" t="s">
        <v>72</v>
      </c>
      <c r="C35" s="238" t="s">
        <v>114</v>
      </c>
      <c r="D35" s="103" t="s">
        <v>232</v>
      </c>
      <c r="E35" s="103" t="s">
        <v>194</v>
      </c>
      <c r="F35" s="246">
        <f>'Actual Cost'!E36*(0.2+(0.8*Indices!$E$153/Indices!$CE$72))</f>
        <v>0.4351617206697463</v>
      </c>
      <c r="G35" s="246">
        <f>'Actual Cost'!F36*(0.2+(0.8*Indices!$E$153/Indices!$CE$72))</f>
        <v>0.4351617206697463</v>
      </c>
      <c r="H35" s="246">
        <f>'Actual Cost'!G36*(0.2+(0.8*Indices!$E$153/Indices!$CL$72))</f>
        <v>0.4377581081081081</v>
      </c>
      <c r="I35" s="246">
        <f>'Actual Cost'!H36*(0.2+(0.8*Indices!$E$153/Indices!$CJ$72))</f>
        <v>22.03225370976391</v>
      </c>
      <c r="J35" s="246">
        <f>'Actual Cost'!I36*(0.2+(0.8*Indices!$E$153/Indices!$CM$72))</f>
        <v>0.52767</v>
      </c>
    </row>
    <row r="36" spans="1:10" ht="15.75" customHeight="1">
      <c r="A36" s="93" t="s">
        <v>73</v>
      </c>
      <c r="B36" s="88" t="s">
        <v>73</v>
      </c>
      <c r="C36" s="238" t="s">
        <v>95</v>
      </c>
      <c r="D36" s="103" t="s">
        <v>232</v>
      </c>
      <c r="E36" s="103" t="s">
        <v>194</v>
      </c>
      <c r="F36" s="246">
        <f>'Actual Cost'!E37*(0.2+(0.8*Indices!$E$153/Indices!$CE$72))</f>
        <v>0.21758086033487314</v>
      </c>
      <c r="G36" s="246">
        <f>'Actual Cost'!F37*(0.2+(0.8*Indices!$E$153/Indices!$CE$72))</f>
        <v>0.21758086033487314</v>
      </c>
      <c r="H36" s="246">
        <f>'Actual Cost'!G37*(0.2+(0.8*Indices!$E$153/Indices!$CL$72))</f>
        <v>0.22162162162162163</v>
      </c>
      <c r="I36" s="246">
        <f>'Actual Cost'!H37*(0.2+(0.8*Indices!$E$153/Indices!$CJ$72))</f>
        <v>3.4506348365971475</v>
      </c>
      <c r="J36" s="246">
        <f>'Actual Cost'!I37*(0.2+(0.8*Indices!$E$153/Indices!$CM$72))</f>
        <v>0.9454378378378377</v>
      </c>
    </row>
    <row r="37" spans="1:10" ht="15.75" customHeight="1">
      <c r="A37" s="93" t="s">
        <v>74</v>
      </c>
      <c r="B37" s="88" t="s">
        <v>160</v>
      </c>
      <c r="C37" s="247" t="s">
        <v>96</v>
      </c>
      <c r="D37" s="103" t="s">
        <v>232</v>
      </c>
      <c r="E37" s="103" t="s">
        <v>194</v>
      </c>
      <c r="F37" s="246">
        <f>'Actual Cost'!E38*(0.2+(0.8*Indices!$E$153/Indices!$CE$72))</f>
        <v>7.930822359206126</v>
      </c>
      <c r="G37" s="246">
        <f>'Actual Cost'!F38*(0.2+(0.8*Indices!$E$153/Indices!$CE$72))</f>
        <v>7.930822359206126</v>
      </c>
      <c r="H37" s="246">
        <f>'Actual Cost'!G38*(0.2+(0.8*Indices!$E$153/Indices!$CL$72))</f>
        <v>8.02553945945946</v>
      </c>
      <c r="I37" s="246">
        <f>'Actual Cost'!H38*(0.2+(0.8*Indices!$E$153/Indices!$CJ$72))</f>
        <v>0</v>
      </c>
      <c r="J37" s="246">
        <f>'Actual Cost'!I38*(0.2+(0.8*Indices!$E$153/Indices!$CM$72))</f>
        <v>11.308132432432433</v>
      </c>
    </row>
    <row r="38" spans="1:10" ht="27.75" customHeight="1">
      <c r="A38" s="93" t="s">
        <v>75</v>
      </c>
      <c r="B38" s="88" t="s">
        <v>74</v>
      </c>
      <c r="C38" s="247" t="s">
        <v>97</v>
      </c>
      <c r="D38" s="103" t="s">
        <v>232</v>
      </c>
      <c r="E38" s="103" t="s">
        <v>194</v>
      </c>
      <c r="F38" s="246">
        <f>'Actual Cost'!E39*(0.2+(0.8*Indices!$E$153/Indices!$CE$72))</f>
        <v>0</v>
      </c>
      <c r="G38" s="246">
        <f>'Actual Cost'!F39*(0.2+(0.8*Indices!$E$153/Indices!$CE$72))</f>
        <v>0</v>
      </c>
      <c r="H38" s="246">
        <f>'Actual Cost'!G39*(0.2+(0.8*Indices!$E$153/Indices!$CL$72))</f>
        <v>0</v>
      </c>
      <c r="I38" s="246">
        <f>'Actual Cost'!H39*(0.2+(0.8*Indices!$E$153/Indices!$CJ$72))</f>
        <v>0</v>
      </c>
      <c r="J38" s="246">
        <f>'Actual Cost'!I39*(0.2+(0.8*Indices!$E$153/Indices!$CM$72))</f>
        <v>0</v>
      </c>
    </row>
    <row r="39" spans="1:10" ht="12.75">
      <c r="A39" s="93" t="s">
        <v>6</v>
      </c>
      <c r="B39" s="88" t="s">
        <v>75</v>
      </c>
      <c r="C39" s="210" t="s">
        <v>98</v>
      </c>
      <c r="D39" s="103" t="s">
        <v>232</v>
      </c>
      <c r="E39" s="103" t="s">
        <v>194</v>
      </c>
      <c r="F39" s="246">
        <f>'Actual Cost'!E40*(0.2+(0.8*Indices!$E$153/Indices!$CE$72))</f>
        <v>0.2882946399437069</v>
      </c>
      <c r="G39" s="246">
        <f>'Actual Cost'!F40*(0.2+(0.8*Indices!$E$153/Indices!$CE$72))</f>
        <v>0.2882946399437069</v>
      </c>
      <c r="H39" s="246">
        <f>'Actual Cost'!G40*(0.2+(0.8*Indices!$E$153/Indices!$CL$72))</f>
        <v>0.2918424324324324</v>
      </c>
      <c r="I39" s="246">
        <f>'Actual Cost'!H40*(0.2+(0.8*Indices!$E$153/Indices!$CJ$72))</f>
        <v>5.411428432591709</v>
      </c>
      <c r="J39" s="246">
        <f>'Actual Cost'!I40*(0.2+(0.8*Indices!$E$153/Indices!$CM$72))</f>
        <v>0.05445243243243244</v>
      </c>
    </row>
    <row r="40" spans="1:10" ht="12.75">
      <c r="A40" s="93" t="s">
        <v>8</v>
      </c>
      <c r="B40" s="88" t="s">
        <v>76</v>
      </c>
      <c r="C40" s="210" t="s">
        <v>99</v>
      </c>
      <c r="D40" s="103" t="s">
        <v>232</v>
      </c>
      <c r="E40" s="103" t="s">
        <v>194</v>
      </c>
      <c r="F40" s="246">
        <f>'Actual Cost'!E41*(0.2+(0.8*Indices!$E$153/Indices!$CE$72))</f>
        <v>0.2882946399437069</v>
      </c>
      <c r="G40" s="246">
        <f>'Actual Cost'!F41*(0.2+(0.8*Indices!$E$153/Indices!$CE$72))</f>
        <v>0.2882946399437069</v>
      </c>
      <c r="H40" s="246">
        <f>'Actual Cost'!G41*(0.2+(0.8*Indices!$E$153/Indices!$CL$72))</f>
        <v>0.2918424324324324</v>
      </c>
      <c r="I40" s="246">
        <f>'Actual Cost'!H41*(0.2+(0.8*Indices!$E$153/Indices!$CJ$72))</f>
        <v>5.410071883262605</v>
      </c>
      <c r="J40" s="246">
        <f>'Actual Cost'!I41*(0.2+(0.8*Indices!$E$153/Indices!$CM$72))</f>
        <v>0.04377027027027027</v>
      </c>
    </row>
    <row r="41" spans="1:10" ht="25.5">
      <c r="A41" s="93" t="s">
        <v>76</v>
      </c>
      <c r="B41" s="88" t="s">
        <v>77</v>
      </c>
      <c r="C41" s="96" t="s">
        <v>100</v>
      </c>
      <c r="D41" s="103" t="s">
        <v>232</v>
      </c>
      <c r="E41" s="103" t="s">
        <v>194</v>
      </c>
      <c r="F41" s="246">
        <f>'Actual Cost'!E42*(0.2+(0.8*Indices!$E$153/Indices!$CE$72))</f>
        <v>6.919071358648966</v>
      </c>
      <c r="G41" s="246">
        <f>'Actual Cost'!F42*(0.2+(0.8*Indices!$E$153/Indices!$CE$72))</f>
        <v>6.919071358648966</v>
      </c>
      <c r="H41" s="246">
        <f>'Actual Cost'!G42*(0.2+(0.8*Indices!$E$153/Indices!$CL$72))</f>
        <v>2.6262162162162164</v>
      </c>
      <c r="I41" s="246">
        <f>'Actual Cost'!H42*(0.2+(0.8*Indices!$E$153/Indices!$CJ$72))</f>
        <v>0</v>
      </c>
      <c r="J41" s="246">
        <f>'Actual Cost'!I42*(0.2+(0.8*Indices!$E$153/Indices!$CM$72))</f>
        <v>4.888551891891892</v>
      </c>
    </row>
    <row r="42" spans="1:10" ht="12.75">
      <c r="A42" s="93" t="s">
        <v>77</v>
      </c>
      <c r="B42" s="88" t="s">
        <v>10</v>
      </c>
      <c r="C42" s="96" t="s">
        <v>101</v>
      </c>
      <c r="D42" s="103" t="s">
        <v>232</v>
      </c>
      <c r="E42" s="103" t="s">
        <v>194</v>
      </c>
      <c r="F42" s="246">
        <f>'Actual Cost'!E43*(0.2+(0.8*Indices!$E$153/Indices!$CE$72))</f>
        <v>2.164929560331988</v>
      </c>
      <c r="G42" s="246">
        <f>'Actual Cost'!F43*(0.2+(0.8*Indices!$E$153/Indices!$CE$72))</f>
        <v>2.164929560331988</v>
      </c>
      <c r="H42" s="246">
        <f>'Actual Cost'!G43*(0.2+(0.8*Indices!$E$153/Indices!$CL$72))</f>
        <v>5.839729729729729</v>
      </c>
      <c r="I42" s="246">
        <f>'Actual Cost'!H43*(0.2+(0.8*Indices!$E$153/Indices!$CJ$72))</f>
        <v>10.631134873308012</v>
      </c>
      <c r="J42" s="246">
        <f>'Actual Cost'!I43*(0.2+(0.8*Indices!$E$153/Indices!$CM$72))</f>
        <v>0.21107243243243246</v>
      </c>
    </row>
    <row r="43" spans="1:10" ht="25.5">
      <c r="A43" s="93" t="s">
        <v>10</v>
      </c>
      <c r="B43" s="88" t="s">
        <v>78</v>
      </c>
      <c r="C43" s="96" t="s">
        <v>102</v>
      </c>
      <c r="D43" s="103" t="s">
        <v>232</v>
      </c>
      <c r="E43" s="103" t="s">
        <v>194</v>
      </c>
      <c r="F43" s="246">
        <f>'Actual Cost'!E44*(0.2+(0.8*Indices!$E$153/Indices!$CE$72))</f>
        <v>2.882946399437069</v>
      </c>
      <c r="G43" s="246">
        <f>'Actual Cost'!F44*(0.2+(0.8*Indices!$E$153/Indices!$CE$72))</f>
        <v>2.882946399437069</v>
      </c>
      <c r="H43" s="246">
        <f>'Actual Cost'!G44*(0.2+(0.8*Indices!$E$153/Indices!$CL$72))</f>
        <v>2.91838</v>
      </c>
      <c r="I43" s="246">
        <f>'Actual Cost'!H44*(0.2+(0.8*Indices!$E$153/Indices!$CJ$72))</f>
        <v>8.859284531046981</v>
      </c>
      <c r="J43" s="246">
        <f>'Actual Cost'!I44*(0.2+(0.8*Indices!$E$153/Indices!$CM$72))</f>
        <v>7.387391081081081</v>
      </c>
    </row>
    <row r="44" spans="1:10" ht="12.75">
      <c r="A44" s="93" t="s">
        <v>78</v>
      </c>
      <c r="B44" s="88" t="s">
        <v>79</v>
      </c>
      <c r="C44" s="96" t="s">
        <v>103</v>
      </c>
      <c r="D44" s="103" t="s">
        <v>232</v>
      </c>
      <c r="E44" s="103" t="s">
        <v>194</v>
      </c>
      <c r="F44" s="246">
        <f>'Actual Cost'!E45*(0.2+(0.8*Indices!$E$153/Indices!$CE$72))</f>
        <v>1.2257635347825413</v>
      </c>
      <c r="G44" s="246">
        <f>'Actual Cost'!F45*(0.2+(0.8*Indices!$E$153/Indices!$CE$72))</f>
        <v>1.2257635347825413</v>
      </c>
      <c r="H44" s="246">
        <f>'Actual Cost'!G45*(0.2+(0.8*Indices!$E$153/Indices!$CL$72))</f>
        <v>1.2410810810810813</v>
      </c>
      <c r="I44" s="246">
        <f>'Actual Cost'!H45*(0.2+(0.8*Indices!$E$153/Indices!$CJ$72))</f>
        <v>3.2024884152345674</v>
      </c>
      <c r="J44" s="246">
        <f>'Actual Cost'!I45*(0.2+(0.8*Indices!$E$153/Indices!$CM$72))</f>
        <v>0.23270270270270269</v>
      </c>
    </row>
    <row r="45" spans="1:10" ht="12.75">
      <c r="A45" s="93" t="s">
        <v>79</v>
      </c>
      <c r="B45" s="88" t="s">
        <v>82</v>
      </c>
      <c r="C45" s="96" t="s">
        <v>104</v>
      </c>
      <c r="D45" s="103" t="s">
        <v>232</v>
      </c>
      <c r="E45" s="103" t="s">
        <v>194</v>
      </c>
      <c r="F45" s="246">
        <f>'Actual Cost'!E46*(0.2+(0.8*Indices!$E$153/Indices!$CE$72))</f>
        <v>1.1531785597748276</v>
      </c>
      <c r="G45" s="246">
        <f>'Actual Cost'!F46*(0.2+(0.8*Indices!$E$153/Indices!$CE$72))</f>
        <v>1.1531785597748276</v>
      </c>
      <c r="H45" s="246">
        <f>'Actual Cost'!G46*(0.2+(0.8*Indices!$E$153/Indices!$CL$72))</f>
        <v>1.1673697297297296</v>
      </c>
      <c r="I45" s="246">
        <f>'Actual Cost'!H46*(0.2+(0.8*Indices!$E$153/Indices!$CJ$72))</f>
        <v>6.17222286802631</v>
      </c>
      <c r="J45" s="246">
        <f>'Actual Cost'!I46*(0.2+(0.8*Indices!$E$153/Indices!$CM$72))</f>
        <v>0</v>
      </c>
    </row>
    <row r="46" spans="1:10" ht="12.75">
      <c r="A46" s="93" t="s">
        <v>82</v>
      </c>
      <c r="B46" s="88" t="s">
        <v>83</v>
      </c>
      <c r="C46" s="96" t="s">
        <v>115</v>
      </c>
      <c r="D46" s="103" t="s">
        <v>232</v>
      </c>
      <c r="E46" s="103" t="s">
        <v>194</v>
      </c>
      <c r="F46" s="246">
        <f>'Actual Cost'!E47*(0.2+(0.8*Indices!$E$153/Indices!$CE$72))</f>
        <v>0.29373416145207876</v>
      </c>
      <c r="G46" s="246">
        <f>'Actual Cost'!F47*(0.2+(0.8*Indices!$E$153/Indices!$CE$72))</f>
        <v>0.29373416145207876</v>
      </c>
      <c r="H46" s="246">
        <f>'Actual Cost'!G47*(0.2+(0.8*Indices!$E$153/Indices!$CL$72))</f>
        <v>2.042752972972973</v>
      </c>
      <c r="I46" s="246">
        <f>'Actual Cost'!H47*(0.2+(0.8*Indices!$E$153/Indices!$CJ$72))</f>
        <v>5.9075535299697215</v>
      </c>
      <c r="J46" s="246">
        <f>'Actual Cost'!I47*(0.2+(0.8*Indices!$E$153/Indices!$CM$72))</f>
        <v>0</v>
      </c>
    </row>
    <row r="47" spans="1:10" ht="25.5">
      <c r="A47" s="93" t="s">
        <v>83</v>
      </c>
      <c r="B47" s="88" t="s">
        <v>84</v>
      </c>
      <c r="C47" s="96" t="s">
        <v>106</v>
      </c>
      <c r="D47" s="103" t="s">
        <v>232</v>
      </c>
      <c r="E47" s="103" t="s">
        <v>194</v>
      </c>
      <c r="F47" s="246">
        <f>'Actual Cost'!E48*(0.2+(0.8*Indices!$E$153/Indices!$CE$72))</f>
        <v>6.4947886809959625</v>
      </c>
      <c r="G47" s="246">
        <f>'Actual Cost'!F48*(0.2+(0.8*Indices!$E$153/Indices!$CE$72))</f>
        <v>6.4947886809959625</v>
      </c>
      <c r="H47" s="246">
        <f>'Actual Cost'!G48*(0.2+(0.8*Indices!$E$153/Indices!$CL$72))</f>
        <v>6.56634945945946</v>
      </c>
      <c r="I47" s="246">
        <f>'Actual Cost'!H48*(0.2+(0.8*Indices!$E$153/Indices!$CJ$72))</f>
        <v>0</v>
      </c>
      <c r="J47" s="246">
        <f>'Actual Cost'!I48*(0.2+(0.8*Indices!$E$153/Indices!$CM$72))</f>
        <v>5.43168</v>
      </c>
    </row>
    <row r="48" spans="1:10" ht="51">
      <c r="A48" s="93" t="s">
        <v>84</v>
      </c>
      <c r="B48" s="88" t="s">
        <v>85</v>
      </c>
      <c r="C48" s="96" t="s">
        <v>107</v>
      </c>
      <c r="D48" s="103" t="s">
        <v>87</v>
      </c>
      <c r="E48" s="103" t="s">
        <v>194</v>
      </c>
      <c r="F48" s="246">
        <f>'Actual Cost'!E49*(0.2+(0.8*Indices!$E$153/Indices!$CE$72))</f>
        <v>5.047875959769057</v>
      </c>
      <c r="G48" s="246">
        <f>'Actual Cost'!F49*(0.2+(0.8*Indices!$E$153/Indices!$CE$72))</f>
        <v>5.047875959769057</v>
      </c>
      <c r="H48" s="246">
        <f>'Actual Cost'!G49*(0.2+(0.8*Indices!$E$153/Indices!$CL$72))</f>
        <v>5.10715945945946</v>
      </c>
      <c r="I48" s="246">
        <f>'Actual Cost'!H49*(0.2+(0.8*Indices!$E$153/Indices!$CJ$72))</f>
        <v>0</v>
      </c>
      <c r="J48" s="246">
        <f>'Actual Cost'!I49*(0.2+(0.8*Indices!$E$153/Indices!$CM$72))</f>
        <v>3.795890810810811</v>
      </c>
    </row>
    <row r="49" spans="1:10" ht="25.5">
      <c r="A49" s="93" t="s">
        <v>85</v>
      </c>
      <c r="B49" s="88" t="s">
        <v>86</v>
      </c>
      <c r="C49" s="96" t="s">
        <v>108</v>
      </c>
      <c r="D49" s="103" t="s">
        <v>232</v>
      </c>
      <c r="E49" s="103" t="s">
        <v>194</v>
      </c>
      <c r="F49" s="246">
        <f>'Actual Cost'!E50*(0.2+(0.8*Indices!$E$153/Indices!$CE$72))</f>
        <v>3.5356889804416887</v>
      </c>
      <c r="G49" s="246">
        <f>'Actual Cost'!F50*(0.2+(0.8*Indices!$E$153/Indices!$CE$72))</f>
        <v>3.5356889804416887</v>
      </c>
      <c r="H49" s="246">
        <f>'Actual Cost'!G50*(0.2+(0.8*Indices!$E$153/Indices!$CL$72))</f>
        <v>3.5750116216216217</v>
      </c>
      <c r="I49" s="246">
        <f>'Actual Cost'!H50*(0.2+(0.8*Indices!$E$153/Indices!$CJ$72))</f>
        <v>0</v>
      </c>
      <c r="J49" s="246">
        <f>'Actual Cost'!I50*(0.2+(0.8*Indices!$E$153/Indices!$CM$72))</f>
        <v>4.1942002702702705</v>
      </c>
    </row>
    <row r="50" spans="1:10" ht="20.25" customHeight="1">
      <c r="A50" s="93" t="s">
        <v>86</v>
      </c>
      <c r="B50" s="88" t="s">
        <v>0</v>
      </c>
      <c r="C50" s="96" t="s">
        <v>109</v>
      </c>
      <c r="D50" s="103" t="s">
        <v>232</v>
      </c>
      <c r="E50" s="103" t="s">
        <v>194</v>
      </c>
      <c r="F50" s="246">
        <f>'Actual Cost'!E51*(0.2+(0.8*Indices!$E$153/Indices!$CE$72))</f>
        <v>0.31549224748556604</v>
      </c>
      <c r="G50" s="246">
        <f>'Actual Cost'!F51*(0.2+(0.8*Indices!$E$153/Indices!$CE$72))</f>
        <v>0.31549224748556604</v>
      </c>
      <c r="H50" s="246">
        <f>'Actual Cost'!G51*(0.2+(0.8*Indices!$E$153/Indices!$CL$72))</f>
        <v>0.32103000000000004</v>
      </c>
      <c r="I50" s="246">
        <f>'Actual Cost'!H51*(0.2+(0.8*Indices!$E$153/Indices!$CJ$72))</f>
        <v>0</v>
      </c>
      <c r="J50" s="246">
        <f>'Actual Cost'!I51*(0.2+(0.8*Indices!$E$153/Indices!$CM$72))</f>
        <v>0</v>
      </c>
    </row>
    <row r="51" spans="1:10" ht="18.75" customHeight="1">
      <c r="A51" s="93" t="s">
        <v>0</v>
      </c>
      <c r="B51" s="88" t="s">
        <v>1</v>
      </c>
      <c r="C51" s="96" t="s">
        <v>110</v>
      </c>
      <c r="D51" s="103" t="s">
        <v>232</v>
      </c>
      <c r="E51" s="103" t="s">
        <v>194</v>
      </c>
      <c r="F51" s="246">
        <f>'Actual Cost'!E52*(0.2+(0.8*Indices!$E$153/Indices!$CE$72))</f>
        <v>0.5765892798874138</v>
      </c>
      <c r="G51" s="246">
        <f>'Actual Cost'!F52*(0.2+(0.8*Indices!$E$153/Indices!$CE$72))</f>
        <v>0.5765892798874138</v>
      </c>
      <c r="H51" s="246">
        <f>'Actual Cost'!G52*(0.2+(0.8*Indices!$E$153/Indices!$CL$72))</f>
        <v>0</v>
      </c>
      <c r="I51" s="246">
        <f>'Actual Cost'!H52*(0.2+(0.8*Indices!$E$153/Indices!$CJ$72))</f>
        <v>0</v>
      </c>
      <c r="J51" s="246">
        <f>'Actual Cost'!I52*(0.2+(0.8*Indices!$E$153/Indices!$CM$72))</f>
        <v>0</v>
      </c>
    </row>
    <row r="52" spans="1:10" ht="22.5" customHeight="1">
      <c r="A52" s="93" t="s">
        <v>1</v>
      </c>
      <c r="B52" s="88" t="s">
        <v>2</v>
      </c>
      <c r="C52" s="96" t="s">
        <v>111</v>
      </c>
      <c r="D52" s="103" t="s">
        <v>232</v>
      </c>
      <c r="E52" s="103" t="s">
        <v>194</v>
      </c>
      <c r="F52" s="246">
        <f>'Actual Cost'!E53*(0.2+(0.8*Indices!$E$153/Indices!$CE$72))</f>
        <v>0.20963915893265028</v>
      </c>
      <c r="G52" s="246">
        <f>'Actual Cost'!F53*(0.2+(0.8*Indices!$E$153/Indices!$CE$72))</f>
        <v>0.20963915893265028</v>
      </c>
      <c r="H52" s="246">
        <f>'Actual Cost'!G53*(0.2+(0.8*Indices!$E$153/Indices!$CL$72))</f>
        <v>5.83676</v>
      </c>
      <c r="I52" s="246">
        <f>'Actual Cost'!H53*(0.2+(0.8*Indices!$E$153/Indices!$CJ$72))</f>
        <v>0</v>
      </c>
      <c r="J52" s="246">
        <f>'Actual Cost'!I53*(0.2+(0.8*Indices!$E$153/Indices!$CM$72))</f>
        <v>0.2135545945945946</v>
      </c>
    </row>
    <row r="53" spans="1:10" ht="22.5" customHeight="1">
      <c r="A53" s="93"/>
      <c r="B53" s="88" t="s">
        <v>161</v>
      </c>
      <c r="C53" s="96" t="s">
        <v>158</v>
      </c>
      <c r="D53" s="103" t="s">
        <v>87</v>
      </c>
      <c r="E53" s="103" t="s">
        <v>194</v>
      </c>
      <c r="F53" s="246">
        <f>'Actual Cost'!E54*(0.2+(0.8*Indices!$E$153/Indices!$CE$72))</f>
        <v>0</v>
      </c>
      <c r="G53" s="246">
        <f>'Actual Cost'!F54*(0.2+(0.8*Indices!$E$153/Indices!$CE$72))</f>
        <v>0</v>
      </c>
      <c r="H53" s="246">
        <f>'Actual Cost'!G54*(0.2+(0.8*Indices!$E$153/Indices!$CL$72))</f>
        <v>0.7313513513513514</v>
      </c>
      <c r="I53" s="246">
        <f>'Actual Cost'!H54*(0.2+(0.8*Indices!$E$153/Indices!$CJ$72))</f>
        <v>0</v>
      </c>
      <c r="J53" s="246">
        <f>'Actual Cost'!I54*(0.2+(0.8*Indices!$E$153/Indices!$CM$72))</f>
        <v>0.7867567567567567</v>
      </c>
    </row>
    <row r="54" spans="1:10" ht="51">
      <c r="A54" s="93" t="s">
        <v>2</v>
      </c>
      <c r="B54" s="88" t="s">
        <v>162</v>
      </c>
      <c r="C54" s="211" t="s">
        <v>116</v>
      </c>
      <c r="D54" s="103" t="s">
        <v>87</v>
      </c>
      <c r="E54" s="103" t="s">
        <v>194</v>
      </c>
      <c r="F54" s="246">
        <f>'Actual Cost'!E55*(0.2+(0.8*Indices!$E$153/Indices!$CE$72))</f>
        <v>0.36052060653186807</v>
      </c>
      <c r="G54" s="246">
        <f>'Actual Cost'!F55*(0.2+(0.8*Indices!$E$153/Indices!$CE$72))</f>
        <v>0.3590084195525407</v>
      </c>
      <c r="H54" s="246">
        <f>'Actual Cost'!G55*(0.2+(0.8*Indices!$E$153/Indices!$CL$72))</f>
        <v>0.3648002702702703</v>
      </c>
      <c r="I54" s="246">
        <f>'Actual Cost'!H55*(0.2+(0.8*Indices!$E$153/Indices!$CJ$72))</f>
        <v>0</v>
      </c>
      <c r="J54" s="246">
        <f>'Actual Cost'!I55*(0.2+(0.8*Indices!$E$153/Indices!$CM$72))</f>
        <v>0</v>
      </c>
    </row>
    <row r="55" ht="12.75">
      <c r="E55" s="103"/>
    </row>
    <row r="56" ht="12.75">
      <c r="E56" s="103"/>
    </row>
    <row r="57" ht="12.75">
      <c r="E57" s="103"/>
    </row>
    <row r="58" ht="12.75">
      <c r="E58" s="103"/>
    </row>
    <row r="59" ht="12.75">
      <c r="E59" s="103"/>
    </row>
    <row r="60" ht="12.75">
      <c r="E60" s="103"/>
    </row>
    <row r="61" ht="12.75">
      <c r="E61" s="103"/>
    </row>
    <row r="62" ht="12.75">
      <c r="E62" s="103"/>
    </row>
    <row r="63" ht="12.75">
      <c r="E63" s="103"/>
    </row>
    <row r="64" ht="12.75">
      <c r="E64" s="103"/>
    </row>
  </sheetData>
  <sheetProtection/>
  <mergeCells count="4">
    <mergeCell ref="D5:E5"/>
    <mergeCell ref="D6:E6"/>
    <mergeCell ref="D7:E7"/>
    <mergeCell ref="D8:E8"/>
  </mergeCells>
  <printOptions/>
  <pageMargins left="0.7" right="0.7" top="0.75" bottom="0.75" header="0.3" footer="0.3"/>
  <pageSetup horizontalDpi="600" verticalDpi="600" orientation="portrait" r:id="rId1"/>
  <ignoredErrors>
    <ignoredError sqref="I14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zoomScale="110" zoomScaleNormal="110" zoomScalePageLayoutView="0" workbookViewId="0" topLeftCell="B1">
      <pane xSplit="3" ySplit="9" topLeftCell="E10" activePane="bottomRight" state="frozen"/>
      <selection pane="topLeft" activeCell="B1" sqref="B1"/>
      <selection pane="topRight" activeCell="F1" sqref="F1"/>
      <selection pane="bottomLeft" activeCell="B6" sqref="B6"/>
      <selection pane="bottomRight" activeCell="E32" sqref="E32"/>
    </sheetView>
  </sheetViews>
  <sheetFormatPr defaultColWidth="9.140625" defaultRowHeight="12.75"/>
  <cols>
    <col min="1" max="1" width="9.140625" style="88" customWidth="1"/>
    <col min="2" max="2" width="10.28125" style="88" customWidth="1"/>
    <col min="3" max="3" width="51.7109375" style="91" customWidth="1"/>
    <col min="4" max="4" width="14.421875" style="91" customWidth="1"/>
    <col min="5" max="5" width="18.140625" style="91" customWidth="1"/>
    <col min="6" max="7" width="9.140625" style="88" customWidth="1"/>
    <col min="12" max="12" width="9.140625" style="88" customWidth="1"/>
    <col min="13" max="16384" width="9.140625" style="89" customWidth="1"/>
  </cols>
  <sheetData>
    <row r="1" spans="1:2" s="26" customFormat="1" ht="18">
      <c r="A1" s="87"/>
      <c r="B1" s="26" t="str">
        <f>Name_Company</f>
        <v>CERC</v>
      </c>
    </row>
    <row r="2" spans="1:2" s="63" customFormat="1" ht="15.75">
      <c r="A2" s="90"/>
      <c r="B2" s="63" t="str">
        <f>Name_Project</f>
        <v>Capital Cost Benchmarking</v>
      </c>
    </row>
    <row r="5" spans="1:5" ht="50.25" customHeight="1" hidden="1">
      <c r="A5" s="91" t="s">
        <v>133</v>
      </c>
      <c r="B5" s="100"/>
      <c r="C5" s="213"/>
      <c r="D5" s="214"/>
      <c r="E5" s="226"/>
    </row>
    <row r="6" spans="1:5" ht="24.75" customHeight="1" hidden="1">
      <c r="A6" s="91" t="s">
        <v>137</v>
      </c>
      <c r="B6" s="100"/>
      <c r="C6" s="213"/>
      <c r="D6" s="214"/>
      <c r="E6" s="229"/>
    </row>
    <row r="7" spans="1:5" ht="39.75" customHeight="1" hidden="1">
      <c r="A7" s="91" t="s">
        <v>138</v>
      </c>
      <c r="B7" s="100"/>
      <c r="C7" s="215"/>
      <c r="D7" s="214"/>
      <c r="E7" s="226"/>
    </row>
    <row r="8" spans="1:12" s="99" customFormat="1" ht="22.5" customHeight="1">
      <c r="A8" s="92"/>
      <c r="B8" s="100"/>
      <c r="C8" s="257" t="s">
        <v>136</v>
      </c>
      <c r="D8" s="258" t="s">
        <v>58</v>
      </c>
      <c r="E8" s="229"/>
      <c r="F8" s="98"/>
      <c r="G8" s="98"/>
      <c r="L8" s="98"/>
    </row>
    <row r="9" spans="1:5" ht="21" customHeight="1">
      <c r="A9" s="91"/>
      <c r="B9" s="100"/>
      <c r="C9" s="213"/>
      <c r="D9" s="212"/>
      <c r="E9" s="232"/>
    </row>
    <row r="10" spans="1:5" ht="20.25" customHeight="1">
      <c r="A10" s="91"/>
      <c r="B10" s="68" t="s">
        <v>70</v>
      </c>
      <c r="C10" s="1" t="s">
        <v>152</v>
      </c>
      <c r="D10" s="1" t="s">
        <v>154</v>
      </c>
      <c r="E10" s="102"/>
    </row>
    <row r="11" spans="1:5" ht="16.5" customHeight="1">
      <c r="A11" s="88">
        <v>1</v>
      </c>
      <c r="B11" s="88">
        <v>1</v>
      </c>
      <c r="C11" s="242" t="s">
        <v>155</v>
      </c>
      <c r="D11" s="103" t="s">
        <v>194</v>
      </c>
      <c r="E11" s="240">
        <f>IF(SUM('Escalated Cost'!F11:J11)&gt;0,SUMIF('Escalated Cost'!F11:J11,"&gt;0",'Escalated Cost'!F11:J11)/COUNTIF('Escalated Cost'!F11:J11,"&gt;0"),0)</f>
        <v>103.2986128309545</v>
      </c>
    </row>
    <row r="12" spans="1:5" ht="12.75">
      <c r="A12" s="88">
        <v>2</v>
      </c>
      <c r="B12" s="88">
        <v>2</v>
      </c>
      <c r="C12" s="221" t="s">
        <v>94</v>
      </c>
      <c r="D12" s="103" t="s">
        <v>194</v>
      </c>
      <c r="E12" s="240">
        <f>IF(SUM('Escalated Cost'!F12:J12)&gt;0,SUMIF('Escalated Cost'!F12:J12,"&gt;0",'Escalated Cost'!F12:J12)/COUNTIF('Escalated Cost'!F12:J12,"&gt;0"),0)</f>
        <v>154.199623571392</v>
      </c>
    </row>
    <row r="13" spans="1:5" ht="24.75" customHeight="1">
      <c r="A13" s="88">
        <v>3</v>
      </c>
      <c r="B13" s="88">
        <v>3</v>
      </c>
      <c r="C13" s="221" t="s">
        <v>95</v>
      </c>
      <c r="D13" s="103" t="s">
        <v>194</v>
      </c>
      <c r="E13" s="240">
        <f>IF(SUM('Escalated Cost'!F13:J13)&gt;0,SUMIF('Escalated Cost'!F13:J13,"&gt;0",'Escalated Cost'!F13:J13)/COUNTIF('Escalated Cost'!F13:J13,"&gt;0"),0)</f>
        <v>52.1758780676</v>
      </c>
    </row>
    <row r="14" spans="1:5" ht="24.75" customHeight="1">
      <c r="A14" s="88">
        <v>4</v>
      </c>
      <c r="B14" s="88">
        <v>4</v>
      </c>
      <c r="C14" s="220" t="s">
        <v>96</v>
      </c>
      <c r="D14" s="103" t="s">
        <v>194</v>
      </c>
      <c r="E14" s="240">
        <f>IF(SUM('Escalated Cost'!F14:J14)&gt;0,SUMIF('Escalated Cost'!F14:J14,"&gt;0",'Escalated Cost'!F14:J14)/COUNTIF('Escalated Cost'!F14:J14,"&gt;0"),0)</f>
        <v>392.57811832199997</v>
      </c>
    </row>
    <row r="15" spans="1:5" ht="33" customHeight="1">
      <c r="A15" s="91">
        <v>5</v>
      </c>
      <c r="B15" s="88">
        <v>5</v>
      </c>
      <c r="C15" s="241" t="s">
        <v>97</v>
      </c>
      <c r="D15" s="103" t="s">
        <v>194</v>
      </c>
      <c r="E15" s="105"/>
    </row>
    <row r="16" spans="1:5" ht="24.75" customHeight="1">
      <c r="A16" s="93" t="s">
        <v>71</v>
      </c>
      <c r="B16" s="88" t="s">
        <v>71</v>
      </c>
      <c r="C16" s="237" t="s">
        <v>98</v>
      </c>
      <c r="D16" s="103" t="s">
        <v>194</v>
      </c>
      <c r="E16" s="240">
        <f>IF(SUM('Escalated Cost'!F16:J16)&gt;0,SUMIF('Escalated Cost'!F16:J16,"&gt;0",'Escalated Cost'!F16:J16)/COUNTIF('Escalated Cost'!F16:J16,"&gt;0"),0)</f>
        <v>13.51555975187244</v>
      </c>
    </row>
    <row r="17" spans="1:5" ht="24.75" customHeight="1">
      <c r="A17" s="93" t="s">
        <v>72</v>
      </c>
      <c r="B17" s="88" t="s">
        <v>72</v>
      </c>
      <c r="C17" s="237" t="s">
        <v>99</v>
      </c>
      <c r="D17" s="103" t="s">
        <v>194</v>
      </c>
      <c r="E17" s="240">
        <f>IF(SUM('Escalated Cost'!F17:J17)&gt;0,SUMIF('Escalated Cost'!F17:J17,"&gt;0",'Escalated Cost'!F17:J17)/COUNTIF('Escalated Cost'!F17:J17,"&gt;0"),0)</f>
        <v>11.020510888113659</v>
      </c>
    </row>
    <row r="18" spans="1:5" ht="40.5" customHeight="1">
      <c r="A18" s="91">
        <v>6</v>
      </c>
      <c r="B18" s="88">
        <v>6</v>
      </c>
      <c r="C18" s="217" t="s">
        <v>235</v>
      </c>
      <c r="D18" s="103" t="s">
        <v>194</v>
      </c>
      <c r="E18" s="240">
        <f>IF(SUM('Escalated Cost'!F18:J18)&gt;0,SUMIF('Escalated Cost'!F18:J18,"&gt;0",'Escalated Cost'!F18:J18)/COUNTIF('Escalated Cost'!F18:J18,"&gt;0"),0)</f>
        <v>131.90615552358867</v>
      </c>
    </row>
    <row r="19" spans="1:5" ht="36.75" customHeight="1">
      <c r="A19" s="91">
        <v>7</v>
      </c>
      <c r="B19" s="88">
        <v>7</v>
      </c>
      <c r="C19" s="96" t="s">
        <v>157</v>
      </c>
      <c r="D19" s="103" t="s">
        <v>194</v>
      </c>
      <c r="E19" s="240">
        <f>IF(SUM('Escalated Cost'!F19:J19)&gt;0,SUMIF('Escalated Cost'!F19:J19,"&gt;0",'Escalated Cost'!F19:J19)/COUNTIF('Escalated Cost'!F19:J19,"&gt;0"),0)</f>
        <v>120.87306635350657</v>
      </c>
    </row>
    <row r="20" spans="1:5" ht="34.5" customHeight="1">
      <c r="A20" s="91">
        <v>8</v>
      </c>
      <c r="B20" s="88">
        <v>8</v>
      </c>
      <c r="C20" s="96" t="s">
        <v>102</v>
      </c>
      <c r="D20" s="103" t="s">
        <v>194</v>
      </c>
      <c r="E20" s="240">
        <f>IF(SUM('Escalated Cost'!F20:J20)&gt;0,SUMIF('Escalated Cost'!F20:J20,"&gt;0",'Escalated Cost'!F20:J20)/COUNTIF('Escalated Cost'!F20:J20,"&gt;0"),0)</f>
        <v>183.066146373924</v>
      </c>
    </row>
    <row r="21" spans="1:5" ht="32.25" customHeight="1">
      <c r="A21" s="91">
        <v>9</v>
      </c>
      <c r="B21" s="88">
        <v>9</v>
      </c>
      <c r="C21" s="218" t="s">
        <v>103</v>
      </c>
      <c r="D21" s="103" t="s">
        <v>194</v>
      </c>
      <c r="E21" s="240">
        <f>IF(SUM('Escalated Cost'!F21:J21)&gt;0,SUMIF('Escalated Cost'!F21:J21,"&gt;0",'Escalated Cost'!F21:J21)/COUNTIF('Escalated Cost'!F21:J21,"&gt;0"),0)</f>
        <v>13.35956124655674</v>
      </c>
    </row>
    <row r="22" spans="1:5" ht="37.5" customHeight="1">
      <c r="A22" s="91">
        <v>10</v>
      </c>
      <c r="B22" s="88">
        <v>10</v>
      </c>
      <c r="C22" s="220" t="s">
        <v>104</v>
      </c>
      <c r="D22" s="103" t="s">
        <v>194</v>
      </c>
      <c r="E22" s="240">
        <f>IF(SUM('Escalated Cost'!F22:J22)&gt;0,SUMIF('Escalated Cost'!F22:J22,"&gt;0",'Escalated Cost'!F22:J22)/COUNTIF('Escalated Cost'!F22:J22,"&gt;0"),0)</f>
        <v>26.222680735405007</v>
      </c>
    </row>
    <row r="23" spans="1:5" ht="33" customHeight="1">
      <c r="A23" s="91">
        <v>11</v>
      </c>
      <c r="B23" s="88">
        <v>11</v>
      </c>
      <c r="C23" s="220" t="s">
        <v>105</v>
      </c>
      <c r="D23" s="103" t="s">
        <v>194</v>
      </c>
      <c r="E23" s="240">
        <f>IF(SUM('Escalated Cost'!F23:J23)&gt;0,SUMIF('Escalated Cost'!F23:J23,"&gt;0",'Escalated Cost'!F23:J23)/COUNTIF('Escalated Cost'!F23:J23,"&gt;0"),0)</f>
        <v>7.9021217706666675</v>
      </c>
    </row>
    <row r="24" spans="1:5" ht="46.5" customHeight="1">
      <c r="A24" s="91">
        <v>12</v>
      </c>
      <c r="B24" s="88">
        <v>12</v>
      </c>
      <c r="C24" s="217" t="s">
        <v>106</v>
      </c>
      <c r="D24" s="103" t="s">
        <v>194</v>
      </c>
      <c r="E24" s="240">
        <f>IF(SUM('Escalated Cost'!F24:J24)&gt;0,SUMIF('Escalated Cost'!F24:J24,"&gt;0",'Escalated Cost'!F24:J24)/COUNTIF('Escalated Cost'!F24:J24,"&gt;0"),0)</f>
        <v>46.80109868773222</v>
      </c>
    </row>
    <row r="25" spans="1:5" ht="51">
      <c r="A25" s="91">
        <v>13</v>
      </c>
      <c r="B25" s="88">
        <v>13</v>
      </c>
      <c r="C25" s="217" t="s">
        <v>107</v>
      </c>
      <c r="D25" s="103" t="s">
        <v>194</v>
      </c>
      <c r="E25" s="240">
        <f>IF(SUM('Escalated Cost'!F25:J25)&gt;0,SUMIF('Escalated Cost'!F25:J25,"&gt;0",'Escalated Cost'!F25:J25)/COUNTIF('Escalated Cost'!F25:J25,"&gt;0"),0)</f>
        <v>134.59856519582212</v>
      </c>
    </row>
    <row r="26" spans="1:5" ht="31.5" customHeight="1">
      <c r="A26" s="91">
        <v>14</v>
      </c>
      <c r="B26" s="88">
        <v>14</v>
      </c>
      <c r="C26" s="217" t="s">
        <v>108</v>
      </c>
      <c r="D26" s="103" t="s">
        <v>194</v>
      </c>
      <c r="E26" s="240">
        <f>IF(SUM('Escalated Cost'!F26:J26)&gt;0,SUMIF('Escalated Cost'!F26:J26,"&gt;0",'Escalated Cost'!F26:J26)/COUNTIF('Escalated Cost'!F26:J26,"&gt;0"),0)</f>
        <v>40.05835789291077</v>
      </c>
    </row>
    <row r="27" spans="1:5" ht="24.75" customHeight="1">
      <c r="A27" s="91">
        <v>15</v>
      </c>
      <c r="B27" s="88">
        <v>15</v>
      </c>
      <c r="C27" s="217" t="s">
        <v>109</v>
      </c>
      <c r="D27" s="103" t="s">
        <v>194</v>
      </c>
      <c r="E27" s="240">
        <f>IF(SUM('Escalated Cost'!F27:J27)&gt;0,SUMIF('Escalated Cost'!F27:J27,"&gt;0",'Escalated Cost'!F27:J27)/COUNTIF('Escalated Cost'!F27:J27,"&gt;0"),0)</f>
        <v>1.5306303005454414</v>
      </c>
    </row>
    <row r="28" spans="1:5" ht="24.75" customHeight="1">
      <c r="A28" s="91">
        <v>16</v>
      </c>
      <c r="B28" s="88">
        <v>16</v>
      </c>
      <c r="C28" s="220" t="s">
        <v>110</v>
      </c>
      <c r="D28" s="103" t="s">
        <v>194</v>
      </c>
      <c r="E28" s="240">
        <f>IF(SUM('Escalated Cost'!F28:J28)&gt;0,SUMIF('Escalated Cost'!F28:J28,"&gt;0",'Escalated Cost'!F28:J28)/COUNTIF('Escalated Cost'!F28:J28,"&gt;0"),0)</f>
        <v>11.601848537333334</v>
      </c>
    </row>
    <row r="29" spans="1:5" ht="24.75" customHeight="1">
      <c r="A29" s="91">
        <v>17</v>
      </c>
      <c r="B29" s="88">
        <v>17</v>
      </c>
      <c r="C29" s="95" t="s">
        <v>111</v>
      </c>
      <c r="D29" s="103" t="s">
        <v>194</v>
      </c>
      <c r="E29" s="240">
        <f>IF(SUM('Escalated Cost'!F29:J29)&gt;0,SUMIF('Escalated Cost'!F29:J29,"&gt;0",'Escalated Cost'!F29:J29)/COUNTIF('Escalated Cost'!F29:J29,"&gt;0"),0)</f>
        <v>12.4215998312</v>
      </c>
    </row>
    <row r="30" spans="1:5" ht="24.75" customHeight="1">
      <c r="A30" s="91"/>
      <c r="B30" s="88">
        <v>18</v>
      </c>
      <c r="C30" s="95" t="s">
        <v>158</v>
      </c>
      <c r="D30" s="103" t="s">
        <v>194</v>
      </c>
      <c r="E30" s="240">
        <f>IF(SUM('Escalated Cost'!F30:J30)&gt;0,SUMIF('Escalated Cost'!F30:J30,"&gt;0",'Escalated Cost'!F30:J30)/COUNTIF('Escalated Cost'!F30:J30,"&gt;0"),0)</f>
        <v>5.125</v>
      </c>
    </row>
    <row r="31" spans="1:5" ht="24.75" customHeight="1">
      <c r="A31" s="91">
        <v>18</v>
      </c>
      <c r="B31" s="88">
        <v>19</v>
      </c>
      <c r="C31" s="221" t="s">
        <v>9</v>
      </c>
      <c r="D31" s="103" t="s">
        <v>194</v>
      </c>
      <c r="E31" s="240">
        <f>IF(SUM('Escalated Cost'!F31:J31)&gt;0,SUMIF('Escalated Cost'!F31:J31,"&gt;0",'Escalated Cost'!F31:J31)/COUNTIF('Escalated Cost'!F31:J31,"&gt;0"),0)</f>
        <v>150.534657650912</v>
      </c>
    </row>
    <row r="32" spans="1:5" ht="22.5" customHeight="1">
      <c r="A32" s="91">
        <v>19</v>
      </c>
      <c r="B32" s="88">
        <v>20</v>
      </c>
      <c r="C32" s="217" t="s">
        <v>112</v>
      </c>
      <c r="D32" s="103"/>
      <c r="E32" s="240">
        <f>IF(SUM('Escalated Cost'!F32:J32)&gt;0,SUMIF('Escalated Cost'!F32:J32,"&gt;0",'Escalated Cost'!F32:J32)/COUNTIF('Escalated Cost'!F32:J32,"&gt;0"),0)</f>
        <v>255.11136795984262</v>
      </c>
    </row>
    <row r="33" spans="1:5" ht="18" customHeight="1">
      <c r="A33" s="91">
        <v>20</v>
      </c>
      <c r="B33" s="98">
        <v>21</v>
      </c>
      <c r="C33" s="222" t="s">
        <v>159</v>
      </c>
      <c r="D33" s="103"/>
      <c r="E33" s="240"/>
    </row>
    <row r="34" spans="1:5" ht="15.75" customHeight="1">
      <c r="A34" s="93" t="s">
        <v>71</v>
      </c>
      <c r="B34" s="88" t="s">
        <v>71</v>
      </c>
      <c r="C34" s="238" t="s">
        <v>113</v>
      </c>
      <c r="D34" s="103" t="s">
        <v>194</v>
      </c>
      <c r="E34" s="240">
        <f>IF(SUM('Escalated Cost'!F34:J34)&gt;0,SUMIF('Escalated Cost'!F34:J34,"&gt;0",'Escalated Cost'!F34:J34)/COUNTIF('Escalated Cost'!F34:J34,"&gt;0"),0)</f>
        <v>5.637015089009741</v>
      </c>
    </row>
    <row r="35" spans="1:5" ht="15.75" customHeight="1">
      <c r="A35" s="93" t="s">
        <v>72</v>
      </c>
      <c r="B35" s="88" t="s">
        <v>72</v>
      </c>
      <c r="C35" s="238" t="s">
        <v>114</v>
      </c>
      <c r="D35" s="103" t="s">
        <v>194</v>
      </c>
      <c r="E35" s="240">
        <f>IF(SUM('Escalated Cost'!F35:J35)&gt;0,SUMIF('Escalated Cost'!F35:J35,"&gt;0",'Escalated Cost'!F35:J35)/COUNTIF('Escalated Cost'!F35:J35,"&gt;0"),0)</f>
        <v>4.773601051842302</v>
      </c>
    </row>
    <row r="36" spans="1:5" ht="15.75" customHeight="1">
      <c r="A36" s="93" t="s">
        <v>73</v>
      </c>
      <c r="B36" s="88" t="s">
        <v>73</v>
      </c>
      <c r="C36" s="238" t="s">
        <v>95</v>
      </c>
      <c r="D36" s="103" t="s">
        <v>194</v>
      </c>
      <c r="E36" s="240">
        <f>IF(SUM('Escalated Cost'!F36:J36)&gt;0,SUMIF('Escalated Cost'!F36:J36,"&gt;0",'Escalated Cost'!F36:J36)/COUNTIF('Escalated Cost'!F36:J36,"&gt;0"),0)</f>
        <v>1.0105712033452705</v>
      </c>
    </row>
    <row r="37" spans="1:5" ht="15.75" customHeight="1">
      <c r="A37" s="93" t="s">
        <v>74</v>
      </c>
      <c r="B37" s="88" t="s">
        <v>160</v>
      </c>
      <c r="C37" s="247" t="s">
        <v>96</v>
      </c>
      <c r="D37" s="103" t="s">
        <v>194</v>
      </c>
      <c r="E37" s="240">
        <f>IF(SUM('Escalated Cost'!F37:J37)&gt;0,SUMIF('Escalated Cost'!F37:J37,"&gt;0",'Escalated Cost'!F37:J37)/COUNTIF('Escalated Cost'!F37:J37,"&gt;0"),0)</f>
        <v>8.798829152576037</v>
      </c>
    </row>
    <row r="38" spans="1:5" ht="27.75" customHeight="1">
      <c r="A38" s="93" t="s">
        <v>75</v>
      </c>
      <c r="B38" s="88" t="s">
        <v>74</v>
      </c>
      <c r="C38" s="247" t="s">
        <v>97</v>
      </c>
      <c r="D38" s="103" t="s">
        <v>194</v>
      </c>
      <c r="E38" s="240"/>
    </row>
    <row r="39" spans="1:5" ht="12.75">
      <c r="A39" s="93" t="s">
        <v>6</v>
      </c>
      <c r="B39" s="88" t="s">
        <v>75</v>
      </c>
      <c r="C39" s="210" t="s">
        <v>98</v>
      </c>
      <c r="D39" s="103" t="s">
        <v>194</v>
      </c>
      <c r="E39" s="240">
        <f>IF(SUM('Escalated Cost'!F39:J39)&gt;0,SUMIF('Escalated Cost'!F39:J39,"&gt;0",'Escalated Cost'!F39:J39)/COUNTIF('Escalated Cost'!F39:J39,"&gt;0"),0)</f>
        <v>1.2668625154687976</v>
      </c>
    </row>
    <row r="40" spans="1:5" ht="12.75">
      <c r="A40" s="93" t="s">
        <v>8</v>
      </c>
      <c r="B40" s="88" t="s">
        <v>76</v>
      </c>
      <c r="C40" s="210" t="s">
        <v>99</v>
      </c>
      <c r="D40" s="103" t="s">
        <v>194</v>
      </c>
      <c r="E40" s="240">
        <f>IF(SUM('Escalated Cost'!F40:J40)&gt;0,SUMIF('Escalated Cost'!F40:J40,"&gt;0",'Escalated Cost'!F40:J40)/COUNTIF('Escalated Cost'!F40:J40,"&gt;0"),0)</f>
        <v>1.2644547731705442</v>
      </c>
    </row>
    <row r="41" spans="1:5" ht="12.75">
      <c r="A41" s="93" t="s">
        <v>76</v>
      </c>
      <c r="B41" s="88" t="s">
        <v>77</v>
      </c>
      <c r="C41" s="96" t="s">
        <v>100</v>
      </c>
      <c r="D41" s="103" t="s">
        <v>194</v>
      </c>
      <c r="E41" s="240">
        <f>IF(SUM('Escalated Cost'!F41:J41)&gt;0,SUMIF('Escalated Cost'!F41:J41,"&gt;0",'Escalated Cost'!F41:J41)/COUNTIF('Escalated Cost'!F41:J41,"&gt;0"),0)</f>
        <v>5.3382277063515104</v>
      </c>
    </row>
    <row r="42" spans="1:5" ht="12.75">
      <c r="A42" s="93" t="s">
        <v>77</v>
      </c>
      <c r="B42" s="88" t="s">
        <v>10</v>
      </c>
      <c r="C42" s="96" t="s">
        <v>101</v>
      </c>
      <c r="D42" s="103" t="s">
        <v>194</v>
      </c>
      <c r="E42" s="240">
        <f>IF(SUM('Escalated Cost'!F42:J42)&gt;0,SUMIF('Escalated Cost'!F42:J42,"&gt;0",'Escalated Cost'!F42:J42)/COUNTIF('Escalated Cost'!F42:J42,"&gt;0"),0)</f>
        <v>4.202359231226829</v>
      </c>
    </row>
    <row r="43" spans="1:5" ht="12.75">
      <c r="A43" s="93" t="s">
        <v>10</v>
      </c>
      <c r="B43" s="88" t="s">
        <v>78</v>
      </c>
      <c r="C43" s="96" t="s">
        <v>102</v>
      </c>
      <c r="D43" s="103" t="s">
        <v>194</v>
      </c>
      <c r="E43" s="240">
        <f>IF(SUM('Escalated Cost'!F43:J43)&gt;0,SUMIF('Escalated Cost'!F43:J43,"&gt;0",'Escalated Cost'!F43:J43)/COUNTIF('Escalated Cost'!F43:J43,"&gt;0"),0)</f>
        <v>4.986189682200441</v>
      </c>
    </row>
    <row r="44" spans="1:5" ht="12.75">
      <c r="A44" s="93" t="s">
        <v>78</v>
      </c>
      <c r="B44" s="88" t="s">
        <v>79</v>
      </c>
      <c r="C44" s="96" t="s">
        <v>103</v>
      </c>
      <c r="D44" s="103" t="s">
        <v>194</v>
      </c>
      <c r="E44" s="240">
        <f>IF(SUM('Escalated Cost'!F44:J44)&gt;0,SUMIF('Escalated Cost'!F44:J44,"&gt;0",'Escalated Cost'!F44:J44)/COUNTIF('Escalated Cost'!F44:J44,"&gt;0"),0)</f>
        <v>1.425559853716687</v>
      </c>
    </row>
    <row r="45" spans="1:5" ht="12.75">
      <c r="A45" s="93" t="s">
        <v>79</v>
      </c>
      <c r="B45" s="88" t="s">
        <v>82</v>
      </c>
      <c r="C45" s="96" t="s">
        <v>104</v>
      </c>
      <c r="D45" s="103" t="s">
        <v>194</v>
      </c>
      <c r="E45" s="240">
        <f>IF(SUM('Escalated Cost'!F45:J45)&gt;0,SUMIF('Escalated Cost'!F45:J45,"&gt;0",'Escalated Cost'!F45:J45)/COUNTIF('Escalated Cost'!F45:J45,"&gt;0"),0)</f>
        <v>2.4114874293264235</v>
      </c>
    </row>
    <row r="46" spans="1:5" ht="12.75">
      <c r="A46" s="93" t="s">
        <v>82</v>
      </c>
      <c r="B46" s="88" t="s">
        <v>83</v>
      </c>
      <c r="C46" s="96" t="s">
        <v>115</v>
      </c>
      <c r="D46" s="103" t="s">
        <v>194</v>
      </c>
      <c r="E46" s="240">
        <f>IF(SUM('Escalated Cost'!F46:J46)&gt;0,SUMIF('Escalated Cost'!F46:J46,"&gt;0",'Escalated Cost'!F46:J46)/COUNTIF('Escalated Cost'!F46:J46,"&gt;0"),0)</f>
        <v>2.134443706461713</v>
      </c>
    </row>
    <row r="47" spans="1:5" ht="25.5">
      <c r="A47" s="93" t="s">
        <v>83</v>
      </c>
      <c r="B47" s="88" t="s">
        <v>84</v>
      </c>
      <c r="C47" s="96" t="s">
        <v>106</v>
      </c>
      <c r="D47" s="103" t="s">
        <v>194</v>
      </c>
      <c r="E47" s="240">
        <f>IF(SUM('Escalated Cost'!F47:J47)&gt;0,SUMIF('Escalated Cost'!F47:J47,"&gt;0",'Escalated Cost'!F47:J47)/COUNTIF('Escalated Cost'!F47:J47,"&gt;0"),0)</f>
        <v>6.246901705362847</v>
      </c>
    </row>
    <row r="48" spans="1:5" ht="51">
      <c r="A48" s="93" t="s">
        <v>84</v>
      </c>
      <c r="B48" s="88" t="s">
        <v>85</v>
      </c>
      <c r="C48" s="96" t="s">
        <v>107</v>
      </c>
      <c r="D48" s="103" t="s">
        <v>194</v>
      </c>
      <c r="E48" s="240">
        <f>IF(SUM('Escalated Cost'!F48:J48)&gt;0,SUMIF('Escalated Cost'!F48:J48,"&gt;0",'Escalated Cost'!F48:J48)/COUNTIF('Escalated Cost'!F48:J48,"&gt;0"),0)</f>
        <v>4.749700547452096</v>
      </c>
    </row>
    <row r="49" spans="1:5" ht="12.75">
      <c r="A49" s="93" t="s">
        <v>85</v>
      </c>
      <c r="B49" s="88" t="s">
        <v>86</v>
      </c>
      <c r="C49" s="96" t="s">
        <v>108</v>
      </c>
      <c r="D49" s="103" t="s">
        <v>194</v>
      </c>
      <c r="E49" s="240">
        <f>IF(SUM('Escalated Cost'!F49:J49)&gt;0,SUMIF('Escalated Cost'!F49:J49,"&gt;0",'Escalated Cost'!F49:J49)/COUNTIF('Escalated Cost'!F49:J49,"&gt;0"),0)</f>
        <v>3.710147463193817</v>
      </c>
    </row>
    <row r="50" spans="1:5" ht="20.25" customHeight="1">
      <c r="A50" s="93" t="s">
        <v>86</v>
      </c>
      <c r="B50" s="88" t="s">
        <v>0</v>
      </c>
      <c r="C50" s="96" t="s">
        <v>109</v>
      </c>
      <c r="D50" s="103" t="s">
        <v>194</v>
      </c>
      <c r="E50" s="240">
        <f>IF(SUM('Escalated Cost'!F50:J50)&gt;0,SUMIF('Escalated Cost'!F50:J50,"&gt;0",'Escalated Cost'!F50:J50)/COUNTIF('Escalated Cost'!F50:J50,"&gt;0"),0)</f>
        <v>0.31733816499037737</v>
      </c>
    </row>
    <row r="51" spans="1:5" ht="18.75" customHeight="1">
      <c r="A51" s="93" t="s">
        <v>0</v>
      </c>
      <c r="B51" s="88" t="s">
        <v>1</v>
      </c>
      <c r="C51" s="96" t="s">
        <v>110</v>
      </c>
      <c r="D51" s="103" t="s">
        <v>194</v>
      </c>
      <c r="E51" s="240">
        <f>IF(SUM('Escalated Cost'!F51:J51)&gt;0,SUMIF('Escalated Cost'!F51:J51,"&gt;0",'Escalated Cost'!F51:J51)/COUNTIF('Escalated Cost'!F51:J51,"&gt;0"),0)</f>
        <v>0.5765892798874138</v>
      </c>
    </row>
    <row r="52" spans="1:5" ht="22.5" customHeight="1">
      <c r="A52" s="93" t="s">
        <v>1</v>
      </c>
      <c r="B52" s="88" t="s">
        <v>2</v>
      </c>
      <c r="C52" s="96" t="s">
        <v>111</v>
      </c>
      <c r="D52" s="103" t="s">
        <v>194</v>
      </c>
      <c r="E52" s="240">
        <f>IF(SUM('Escalated Cost'!F52:J52)&gt;0,SUMIF('Escalated Cost'!F52:J52,"&gt;0",'Escalated Cost'!F52:J52)/COUNTIF('Escalated Cost'!F52:J52,"&gt;0"),0)</f>
        <v>1.6173982281149737</v>
      </c>
    </row>
    <row r="53" spans="1:5" ht="22.5" customHeight="1">
      <c r="A53" s="93"/>
      <c r="B53" s="88" t="s">
        <v>161</v>
      </c>
      <c r="C53" s="96" t="s">
        <v>158</v>
      </c>
      <c r="D53" s="103" t="s">
        <v>194</v>
      </c>
      <c r="E53" s="240">
        <f>IF(SUM('Escalated Cost'!F53:J53)&gt;0,SUMIF('Escalated Cost'!F53:J53,"&gt;0",'Escalated Cost'!F53:J53)/COUNTIF('Escalated Cost'!F53:J53,"&gt;0"),0)</f>
        <v>0.759054054054054</v>
      </c>
    </row>
    <row r="54" spans="1:5" ht="38.25">
      <c r="A54" s="93" t="s">
        <v>2</v>
      </c>
      <c r="B54" s="88" t="s">
        <v>162</v>
      </c>
      <c r="C54" s="211" t="s">
        <v>116</v>
      </c>
      <c r="D54" s="103" t="s">
        <v>194</v>
      </c>
      <c r="E54" s="240">
        <f>IF(SUM('Escalated Cost'!F54:J54)&gt;0,SUMIF('Escalated Cost'!F54:J54,"&gt;0",'Escalated Cost'!F54:J54)/COUNTIF('Escalated Cost'!F54:J54,"&gt;0"),0)</f>
        <v>0.36144309878489295</v>
      </c>
    </row>
    <row r="55" ht="12.75">
      <c r="D55" s="103"/>
    </row>
    <row r="56" ht="12.75">
      <c r="D56" s="103"/>
    </row>
    <row r="57" ht="12.75">
      <c r="D57" s="103"/>
    </row>
    <row r="58" ht="12.75">
      <c r="D58" s="103"/>
    </row>
    <row r="59" ht="12.75">
      <c r="D59" s="103"/>
    </row>
    <row r="60" ht="12.75">
      <c r="D60" s="103"/>
    </row>
    <row r="61" ht="12.75">
      <c r="D61" s="103"/>
    </row>
    <row r="62" ht="12.75">
      <c r="D62" s="103"/>
    </row>
    <row r="63" ht="12.75">
      <c r="D63" s="103"/>
    </row>
    <row r="64" ht="12.75">
      <c r="D64" s="10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PageLayoutView="0" workbookViewId="0" topLeftCell="A1">
      <pane xSplit="2" ySplit="6" topLeftCell="C5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12" sqref="J12"/>
    </sheetView>
  </sheetViews>
  <sheetFormatPr defaultColWidth="9.140625" defaultRowHeight="12.75"/>
  <cols>
    <col min="1" max="1" width="9.140625" style="248" customWidth="1"/>
    <col min="2" max="2" width="54.140625" style="248" customWidth="1"/>
    <col min="3" max="3" width="11.57421875" style="248" customWidth="1"/>
    <col min="4" max="4" width="14.57421875" style="248" customWidth="1"/>
    <col min="5" max="5" width="17.7109375" style="248" customWidth="1"/>
    <col min="6" max="6" width="15.57421875" style="248" customWidth="1"/>
    <col min="7" max="7" width="20.8515625" style="85" customWidth="1"/>
    <col min="8" max="8" width="20.8515625" style="248" customWidth="1"/>
    <col min="9" max="16384" width="9.140625" style="248" customWidth="1"/>
  </cols>
  <sheetData>
    <row r="1" spans="1:3" s="26" customFormat="1" ht="18">
      <c r="A1" s="26" t="str">
        <f>Name_Company</f>
        <v>CERC</v>
      </c>
      <c r="C1" s="66"/>
    </row>
    <row r="2" spans="1:3" s="63" customFormat="1" ht="15.75">
      <c r="A2" s="63" t="str">
        <f>Name_Project</f>
        <v>Capital Cost Benchmarking</v>
      </c>
      <c r="C2" s="67"/>
    </row>
    <row r="4" spans="1:8" ht="23.25" customHeight="1">
      <c r="A4" s="251" t="s">
        <v>118</v>
      </c>
      <c r="B4" s="252"/>
      <c r="C4" s="86"/>
      <c r="D4" s="252"/>
      <c r="E4" s="252"/>
      <c r="F4" s="252"/>
      <c r="G4" s="252"/>
      <c r="H4" s="253"/>
    </row>
    <row r="5" spans="1:8" ht="43.5" customHeight="1">
      <c r="A5" s="299" t="s">
        <v>242</v>
      </c>
      <c r="B5" s="299" t="s">
        <v>236</v>
      </c>
      <c r="C5" s="299" t="s">
        <v>58</v>
      </c>
      <c r="D5" s="299" t="s">
        <v>154</v>
      </c>
      <c r="E5" s="299" t="s">
        <v>243</v>
      </c>
      <c r="F5" s="299"/>
      <c r="G5" s="299" t="s">
        <v>244</v>
      </c>
      <c r="H5" s="299"/>
    </row>
    <row r="6" spans="1:8" ht="30" customHeight="1">
      <c r="A6" s="299"/>
      <c r="B6" s="299"/>
      <c r="C6" s="299"/>
      <c r="D6" s="299"/>
      <c r="E6" s="294" t="s">
        <v>119</v>
      </c>
      <c r="F6" s="294" t="s">
        <v>237</v>
      </c>
      <c r="G6" s="294" t="s">
        <v>119</v>
      </c>
      <c r="H6" s="294" t="s">
        <v>237</v>
      </c>
    </row>
    <row r="7" spans="1:8" ht="21.75" customHeight="1">
      <c r="A7" s="289"/>
      <c r="B7" s="250" t="s">
        <v>238</v>
      </c>
      <c r="C7" s="290"/>
      <c r="D7" s="290"/>
      <c r="E7" s="291"/>
      <c r="F7" s="256"/>
      <c r="G7" s="292"/>
      <c r="H7" s="293"/>
    </row>
    <row r="8" spans="1:8" ht="25.5" customHeight="1">
      <c r="A8" s="88">
        <v>1</v>
      </c>
      <c r="B8" s="221" t="s">
        <v>113</v>
      </c>
      <c r="C8" s="262" t="s">
        <v>88</v>
      </c>
      <c r="D8" s="260">
        <f>'Average Cost'!E11</f>
        <v>103.2986128309545</v>
      </c>
      <c r="E8" s="88">
        <v>2</v>
      </c>
      <c r="F8" s="261">
        <f>E8*D8</f>
        <v>206.597225661909</v>
      </c>
      <c r="G8" s="88">
        <v>1</v>
      </c>
      <c r="H8" s="104">
        <f>G8*D8</f>
        <v>103.2986128309545</v>
      </c>
    </row>
    <row r="9" spans="1:8" ht="20.25" customHeight="1">
      <c r="A9" s="88">
        <v>2</v>
      </c>
      <c r="B9" s="221" t="s">
        <v>114</v>
      </c>
      <c r="C9" s="262" t="s">
        <v>81</v>
      </c>
      <c r="D9" s="260">
        <f>'Average Cost'!E12</f>
        <v>154.199623571392</v>
      </c>
      <c r="E9" s="88">
        <v>2</v>
      </c>
      <c r="F9" s="104">
        <f>E9*D9</f>
        <v>308.399247142784</v>
      </c>
      <c r="G9" s="88">
        <v>1</v>
      </c>
      <c r="H9" s="104">
        <f>G9*D9</f>
        <v>154.199623571392</v>
      </c>
    </row>
    <row r="10" spans="1:8" ht="19.5" customHeight="1">
      <c r="A10" s="88">
        <v>3</v>
      </c>
      <c r="B10" s="221" t="s">
        <v>95</v>
      </c>
      <c r="C10" s="262" t="s">
        <v>81</v>
      </c>
      <c r="D10" s="260">
        <f>'Average Cost'!E13</f>
        <v>52.1758780676</v>
      </c>
      <c r="E10" s="88">
        <v>2</v>
      </c>
      <c r="F10" s="104">
        <f>E10*D10</f>
        <v>104.3517561352</v>
      </c>
      <c r="G10" s="88">
        <v>1</v>
      </c>
      <c r="H10" s="104">
        <f>G10*D10</f>
        <v>52.1758780676</v>
      </c>
    </row>
    <row r="11" spans="1:8" ht="15.75">
      <c r="A11" s="88">
        <v>4</v>
      </c>
      <c r="B11" s="96" t="s">
        <v>120</v>
      </c>
      <c r="C11" s="262" t="s">
        <v>81</v>
      </c>
      <c r="D11" s="260">
        <f>'Average Cost'!E14</f>
        <v>392.57811832199997</v>
      </c>
      <c r="E11" s="88">
        <v>2</v>
      </c>
      <c r="F11" s="104">
        <f>E11*D11</f>
        <v>785.1562366439999</v>
      </c>
      <c r="G11" s="88">
        <v>1</v>
      </c>
      <c r="H11" s="104">
        <f>G11*D11</f>
        <v>392.57811832199997</v>
      </c>
    </row>
    <row r="12" spans="1:8" ht="34.5" customHeight="1">
      <c r="A12" s="88">
        <v>5</v>
      </c>
      <c r="B12" s="96" t="s">
        <v>97</v>
      </c>
      <c r="C12" s="262"/>
      <c r="D12" s="254"/>
      <c r="E12" s="88"/>
      <c r="F12" s="88"/>
      <c r="G12" s="88"/>
      <c r="H12" s="88"/>
    </row>
    <row r="13" spans="1:8" ht="17.25" customHeight="1">
      <c r="A13" s="88" t="s">
        <v>71</v>
      </c>
      <c r="B13" s="96" t="s">
        <v>121</v>
      </c>
      <c r="C13" s="262" t="s">
        <v>7</v>
      </c>
      <c r="D13" s="260">
        <f>'Average Cost'!E16</f>
        <v>13.51555975187244</v>
      </c>
      <c r="E13" s="88">
        <v>4</v>
      </c>
      <c r="F13" s="104">
        <f>E13*D13</f>
        <v>54.06223900748976</v>
      </c>
      <c r="G13" s="88">
        <v>2</v>
      </c>
      <c r="H13" s="104">
        <f>G13*D13</f>
        <v>27.03111950374488</v>
      </c>
    </row>
    <row r="14" spans="1:8" ht="23.25" customHeight="1">
      <c r="A14" s="88" t="s">
        <v>72</v>
      </c>
      <c r="B14" s="96" t="s">
        <v>122</v>
      </c>
      <c r="C14" s="262" t="s">
        <v>7</v>
      </c>
      <c r="D14" s="260">
        <f>'Average Cost'!E17</f>
        <v>11.020510888113659</v>
      </c>
      <c r="E14" s="88">
        <v>2</v>
      </c>
      <c r="F14" s="104">
        <f>E14*D14</f>
        <v>22.041021776227318</v>
      </c>
      <c r="G14" s="88">
        <v>1</v>
      </c>
      <c r="H14" s="104">
        <f>G14*D14</f>
        <v>11.020510888113659</v>
      </c>
    </row>
    <row r="15" spans="1:8" ht="18" customHeight="1">
      <c r="A15" s="88">
        <v>6</v>
      </c>
      <c r="B15" s="96" t="s">
        <v>123</v>
      </c>
      <c r="C15" s="262" t="s">
        <v>81</v>
      </c>
      <c r="D15" s="260">
        <f>'Average Cost'!E18</f>
        <v>131.90615552358867</v>
      </c>
      <c r="E15" s="88">
        <v>2</v>
      </c>
      <c r="F15" s="104">
        <f>E15*D15</f>
        <v>263.81231104717733</v>
      </c>
      <c r="G15" s="88">
        <v>1</v>
      </c>
      <c r="H15" s="104">
        <f>G15*D15</f>
        <v>131.90615552358867</v>
      </c>
    </row>
    <row r="16" spans="1:8" ht="17.25" customHeight="1">
      <c r="A16" s="88" t="s">
        <v>71</v>
      </c>
      <c r="B16" s="96" t="s">
        <v>124</v>
      </c>
      <c r="C16" s="262"/>
      <c r="D16" s="254"/>
      <c r="E16" s="88"/>
      <c r="F16" s="88"/>
      <c r="G16" s="88"/>
      <c r="H16" s="88"/>
    </row>
    <row r="17" spans="1:8" ht="22.5" customHeight="1">
      <c r="A17" s="88" t="s">
        <v>72</v>
      </c>
      <c r="B17" s="96" t="s">
        <v>125</v>
      </c>
      <c r="C17" s="262"/>
      <c r="D17" s="254"/>
      <c r="E17" s="88"/>
      <c r="F17" s="88"/>
      <c r="G17" s="88"/>
      <c r="H17" s="88"/>
    </row>
    <row r="18" spans="1:8" ht="15.75">
      <c r="A18" s="88">
        <v>7</v>
      </c>
      <c r="B18" s="96" t="s">
        <v>101</v>
      </c>
      <c r="C18" s="262" t="s">
        <v>81</v>
      </c>
      <c r="D18" s="260">
        <f>'Average Cost'!E19</f>
        <v>120.87306635350657</v>
      </c>
      <c r="E18" s="88">
        <v>2</v>
      </c>
      <c r="F18" s="104">
        <f aca="true" t="shared" si="0" ref="F18:F30">E18*D18</f>
        <v>241.74613270701315</v>
      </c>
      <c r="G18" s="88">
        <v>1</v>
      </c>
      <c r="H18" s="104">
        <f aca="true" t="shared" si="1" ref="H18:H30">G18*D18</f>
        <v>120.87306635350657</v>
      </c>
    </row>
    <row r="19" spans="1:8" ht="15.75">
      <c r="A19" s="88">
        <v>8</v>
      </c>
      <c r="B19" s="96" t="s">
        <v>102</v>
      </c>
      <c r="C19" s="262" t="s">
        <v>81</v>
      </c>
      <c r="D19" s="260">
        <f>'Average Cost'!E20</f>
        <v>183.066146373924</v>
      </c>
      <c r="E19" s="88">
        <v>2</v>
      </c>
      <c r="F19" s="104">
        <f t="shared" si="0"/>
        <v>366.132292747848</v>
      </c>
      <c r="G19" s="88">
        <v>1</v>
      </c>
      <c r="H19" s="104">
        <f t="shared" si="1"/>
        <v>183.066146373924</v>
      </c>
    </row>
    <row r="20" spans="1:8" ht="21" customHeight="1">
      <c r="A20" s="88">
        <v>9</v>
      </c>
      <c r="B20" s="96" t="s">
        <v>126</v>
      </c>
      <c r="C20" s="262" t="s">
        <v>81</v>
      </c>
      <c r="D20" s="260">
        <f>'Average Cost'!E21</f>
        <v>13.35956124655674</v>
      </c>
      <c r="E20" s="88">
        <v>2</v>
      </c>
      <c r="F20" s="104">
        <f t="shared" si="0"/>
        <v>26.71912249311348</v>
      </c>
      <c r="G20" s="88">
        <v>1</v>
      </c>
      <c r="H20" s="104">
        <f t="shared" si="1"/>
        <v>13.35956124655674</v>
      </c>
    </row>
    <row r="21" spans="1:8" ht="25.5" customHeight="1">
      <c r="A21" s="88">
        <v>10</v>
      </c>
      <c r="B21" s="96" t="s">
        <v>104</v>
      </c>
      <c r="C21" s="262" t="s">
        <v>81</v>
      </c>
      <c r="D21" s="260">
        <f>'Average Cost'!E22</f>
        <v>26.222680735405007</v>
      </c>
      <c r="E21" s="88">
        <v>2</v>
      </c>
      <c r="F21" s="104">
        <f t="shared" si="0"/>
        <v>52.44536147081001</v>
      </c>
      <c r="G21" s="88">
        <v>1</v>
      </c>
      <c r="H21" s="104">
        <f t="shared" si="1"/>
        <v>26.222680735405007</v>
      </c>
    </row>
    <row r="22" spans="1:8" ht="15.75">
      <c r="A22" s="88">
        <v>11</v>
      </c>
      <c r="B22" s="96" t="s">
        <v>115</v>
      </c>
      <c r="C22" s="262" t="s">
        <v>81</v>
      </c>
      <c r="D22" s="260">
        <f>'Average Cost'!E23</f>
        <v>7.9021217706666675</v>
      </c>
      <c r="E22" s="88">
        <v>2</v>
      </c>
      <c r="F22" s="104">
        <f t="shared" si="0"/>
        <v>15.804243541333335</v>
      </c>
      <c r="G22" s="88">
        <v>1</v>
      </c>
      <c r="H22" s="104">
        <f t="shared" si="1"/>
        <v>7.9021217706666675</v>
      </c>
    </row>
    <row r="23" spans="1:8" ht="36.75" customHeight="1">
      <c r="A23" s="88">
        <v>12</v>
      </c>
      <c r="B23" s="96" t="s">
        <v>106</v>
      </c>
      <c r="C23" s="262" t="s">
        <v>87</v>
      </c>
      <c r="D23" s="260">
        <f>'Average Cost'!E24</f>
        <v>46.80109868773222</v>
      </c>
      <c r="E23" s="88">
        <v>1</v>
      </c>
      <c r="F23" s="104">
        <f t="shared" si="0"/>
        <v>46.80109868773222</v>
      </c>
      <c r="G23" s="88">
        <v>0.5</v>
      </c>
      <c r="H23" s="104">
        <f t="shared" si="1"/>
        <v>23.40054934386611</v>
      </c>
    </row>
    <row r="24" spans="1:8" ht="51">
      <c r="A24" s="88">
        <v>13</v>
      </c>
      <c r="B24" s="96" t="s">
        <v>107</v>
      </c>
      <c r="C24" s="262" t="s">
        <v>87</v>
      </c>
      <c r="D24" s="260">
        <f>'Average Cost'!E25</f>
        <v>134.59856519582212</v>
      </c>
      <c r="E24" s="88">
        <v>1</v>
      </c>
      <c r="F24" s="104">
        <f t="shared" si="0"/>
        <v>134.59856519582212</v>
      </c>
      <c r="G24" s="88">
        <v>0.5</v>
      </c>
      <c r="H24" s="104">
        <f t="shared" si="1"/>
        <v>67.29928259791106</v>
      </c>
    </row>
    <row r="25" spans="1:8" ht="15.75">
      <c r="A25" s="88">
        <v>14</v>
      </c>
      <c r="B25" s="96" t="s">
        <v>108</v>
      </c>
      <c r="C25" s="262" t="s">
        <v>87</v>
      </c>
      <c r="D25" s="260">
        <f>'Average Cost'!E26</f>
        <v>40.05835789291077</v>
      </c>
      <c r="E25" s="88">
        <v>1</v>
      </c>
      <c r="F25" s="104">
        <f t="shared" si="0"/>
        <v>40.05835789291077</v>
      </c>
      <c r="G25" s="88">
        <v>0.5</v>
      </c>
      <c r="H25" s="104">
        <f t="shared" si="1"/>
        <v>20.029178946455385</v>
      </c>
    </row>
    <row r="26" spans="1:8" ht="21" customHeight="1">
      <c r="A26" s="88">
        <v>15</v>
      </c>
      <c r="B26" s="96" t="s">
        <v>109</v>
      </c>
      <c r="C26" s="262" t="s">
        <v>7</v>
      </c>
      <c r="D26" s="260">
        <f>'Average Cost'!E27</f>
        <v>1.5306303005454414</v>
      </c>
      <c r="E26" s="88">
        <v>6</v>
      </c>
      <c r="F26" s="104">
        <f t="shared" si="0"/>
        <v>9.183781803272648</v>
      </c>
      <c r="G26" s="88">
        <v>3</v>
      </c>
      <c r="H26" s="104">
        <f t="shared" si="1"/>
        <v>4.591890901636324</v>
      </c>
    </row>
    <row r="27" spans="1:8" ht="22.5" customHeight="1">
      <c r="A27" s="88">
        <v>16</v>
      </c>
      <c r="B27" s="96" t="s">
        <v>110</v>
      </c>
      <c r="C27" s="262" t="s">
        <v>7</v>
      </c>
      <c r="D27" s="260">
        <f>'Average Cost'!E28</f>
        <v>11.601848537333334</v>
      </c>
      <c r="E27" s="88">
        <v>1</v>
      </c>
      <c r="F27" s="104">
        <f t="shared" si="0"/>
        <v>11.601848537333334</v>
      </c>
      <c r="G27" s="88">
        <v>1</v>
      </c>
      <c r="H27" s="104">
        <f t="shared" si="1"/>
        <v>11.601848537333334</v>
      </c>
    </row>
    <row r="28" spans="1:8" ht="19.5" customHeight="1">
      <c r="A28" s="88">
        <v>17</v>
      </c>
      <c r="B28" s="96" t="s">
        <v>111</v>
      </c>
      <c r="C28" s="262" t="s">
        <v>87</v>
      </c>
      <c r="D28" s="260">
        <f>'Average Cost'!E29</f>
        <v>12.4215998312</v>
      </c>
      <c r="E28" s="88">
        <v>1</v>
      </c>
      <c r="F28" s="104">
        <f t="shared" si="0"/>
        <v>12.4215998312</v>
      </c>
      <c r="G28" s="88">
        <v>0.5</v>
      </c>
      <c r="H28" s="104">
        <f t="shared" si="1"/>
        <v>6.2107999156</v>
      </c>
    </row>
    <row r="29" spans="1:8" ht="19.5" customHeight="1">
      <c r="A29" s="88">
        <v>18</v>
      </c>
      <c r="B29" s="96" t="s">
        <v>158</v>
      </c>
      <c r="C29" s="262" t="s">
        <v>87</v>
      </c>
      <c r="D29" s="260">
        <f>'Average Cost'!E30</f>
        <v>5.125</v>
      </c>
      <c r="E29" s="88">
        <v>1</v>
      </c>
      <c r="F29" s="104">
        <f t="shared" si="0"/>
        <v>5.125</v>
      </c>
      <c r="G29" s="88">
        <v>1</v>
      </c>
      <c r="H29" s="104">
        <f t="shared" si="1"/>
        <v>5.125</v>
      </c>
    </row>
    <row r="30" spans="1:8" ht="21" customHeight="1">
      <c r="A30" s="88">
        <v>19</v>
      </c>
      <c r="B30" s="96" t="s">
        <v>127</v>
      </c>
      <c r="C30" s="262" t="s">
        <v>87</v>
      </c>
      <c r="D30" s="260">
        <f>'Average Cost'!E32</f>
        <v>255.11136795984262</v>
      </c>
      <c r="E30" s="88">
        <v>1</v>
      </c>
      <c r="F30" s="104">
        <f t="shared" si="0"/>
        <v>255.11136795984262</v>
      </c>
      <c r="G30" s="88">
        <v>0.75</v>
      </c>
      <c r="H30" s="104">
        <f t="shared" si="1"/>
        <v>191.33352596988198</v>
      </c>
    </row>
    <row r="31" spans="1:8" ht="21" customHeight="1">
      <c r="A31" s="263">
        <v>20</v>
      </c>
      <c r="B31" s="264" t="s">
        <v>239</v>
      </c>
      <c r="C31" s="262"/>
      <c r="D31" s="255"/>
      <c r="E31" s="88"/>
      <c r="F31" s="88"/>
      <c r="G31" s="88"/>
      <c r="H31" s="88"/>
    </row>
    <row r="32" spans="1:8" ht="15.75">
      <c r="A32" s="88" t="s">
        <v>71</v>
      </c>
      <c r="B32" s="238" t="s">
        <v>113</v>
      </c>
      <c r="C32" s="262" t="s">
        <v>88</v>
      </c>
      <c r="D32" s="260">
        <f>'Average Cost'!E34</f>
        <v>5.637015089009741</v>
      </c>
      <c r="E32" s="88">
        <v>2</v>
      </c>
      <c r="F32" s="261">
        <f>E32*D32</f>
        <v>11.274030178019482</v>
      </c>
      <c r="G32" s="98">
        <v>1</v>
      </c>
      <c r="H32" s="104">
        <f>G32*D32</f>
        <v>5.637015089009741</v>
      </c>
    </row>
    <row r="33" spans="1:8" ht="15.75">
      <c r="A33" s="88" t="s">
        <v>72</v>
      </c>
      <c r="B33" s="238" t="s">
        <v>114</v>
      </c>
      <c r="C33" s="262" t="s">
        <v>88</v>
      </c>
      <c r="D33" s="260">
        <f>'Average Cost'!E35</f>
        <v>4.773601051842302</v>
      </c>
      <c r="E33" s="88">
        <v>2</v>
      </c>
      <c r="F33" s="261">
        <f>E33*D33</f>
        <v>9.547202103684604</v>
      </c>
      <c r="G33" s="98">
        <v>1</v>
      </c>
      <c r="H33" s="104">
        <f>G33*D33</f>
        <v>4.773601051842302</v>
      </c>
    </row>
    <row r="34" spans="1:8" ht="15.75">
      <c r="A34" s="88" t="s">
        <v>73</v>
      </c>
      <c r="B34" s="238" t="s">
        <v>95</v>
      </c>
      <c r="C34" s="262" t="s">
        <v>88</v>
      </c>
      <c r="D34" s="260">
        <f>'Average Cost'!E36</f>
        <v>1.0105712033452705</v>
      </c>
      <c r="E34" s="88">
        <v>2</v>
      </c>
      <c r="F34" s="261">
        <f>E34*D34</f>
        <v>2.021142406690541</v>
      </c>
      <c r="G34" s="98">
        <v>1</v>
      </c>
      <c r="H34" s="104">
        <f>G34*D34</f>
        <v>1.0105712033452705</v>
      </c>
    </row>
    <row r="35" spans="1:8" ht="15.75">
      <c r="A35" s="88" t="s">
        <v>74</v>
      </c>
      <c r="B35" s="247" t="s">
        <v>96</v>
      </c>
      <c r="C35" s="262" t="s">
        <v>88</v>
      </c>
      <c r="D35" s="260">
        <f>'Average Cost'!E37</f>
        <v>8.798829152576037</v>
      </c>
      <c r="E35" s="88">
        <v>2</v>
      </c>
      <c r="F35" s="261">
        <f>E35*D35</f>
        <v>17.597658305152073</v>
      </c>
      <c r="G35" s="265">
        <v>1</v>
      </c>
      <c r="H35" s="104">
        <f>G35*D35</f>
        <v>8.798829152576037</v>
      </c>
    </row>
    <row r="36" spans="1:8" ht="25.5">
      <c r="A36" s="88" t="s">
        <v>75</v>
      </c>
      <c r="B36" s="96" t="s">
        <v>97</v>
      </c>
      <c r="C36" s="262"/>
      <c r="D36" s="255"/>
      <c r="E36" s="88"/>
      <c r="F36" s="88"/>
      <c r="G36" s="97"/>
      <c r="H36" s="88"/>
    </row>
    <row r="37" spans="1:8" ht="15.75">
      <c r="A37" s="88" t="s">
        <v>6</v>
      </c>
      <c r="B37" s="210" t="s">
        <v>98</v>
      </c>
      <c r="C37" s="262" t="s">
        <v>88</v>
      </c>
      <c r="D37" s="260">
        <f>'Average Cost'!E39</f>
        <v>1.2668625154687976</v>
      </c>
      <c r="E37" s="88">
        <v>4</v>
      </c>
      <c r="F37" s="104">
        <f aca="true" t="shared" si="2" ref="F37:F51">E37*D37</f>
        <v>5.06745006187519</v>
      </c>
      <c r="G37" s="208">
        <v>2</v>
      </c>
      <c r="H37" s="104">
        <f aca="true" t="shared" si="3" ref="H37:H51">G37*D37</f>
        <v>2.533725030937595</v>
      </c>
    </row>
    <row r="38" spans="1:8" ht="15.75">
      <c r="A38" s="88" t="s">
        <v>8</v>
      </c>
      <c r="B38" s="210" t="s">
        <v>99</v>
      </c>
      <c r="C38" s="262" t="s">
        <v>88</v>
      </c>
      <c r="D38" s="260">
        <f>'Average Cost'!E40</f>
        <v>1.2644547731705442</v>
      </c>
      <c r="E38" s="88">
        <v>2</v>
      </c>
      <c r="F38" s="104">
        <f t="shared" si="2"/>
        <v>2.5289095463410884</v>
      </c>
      <c r="G38" s="208">
        <v>1</v>
      </c>
      <c r="H38" s="104">
        <f t="shared" si="3"/>
        <v>1.2644547731705442</v>
      </c>
    </row>
    <row r="39" spans="1:8" ht="15.75">
      <c r="A39" s="88" t="s">
        <v>76</v>
      </c>
      <c r="B39" s="96" t="s">
        <v>100</v>
      </c>
      <c r="C39" s="262" t="s">
        <v>128</v>
      </c>
      <c r="D39" s="260">
        <f>'Average Cost'!E41</f>
        <v>5.3382277063515104</v>
      </c>
      <c r="E39" s="88">
        <v>2</v>
      </c>
      <c r="F39" s="104">
        <f t="shared" si="2"/>
        <v>10.676455412703021</v>
      </c>
      <c r="G39" s="97">
        <v>1</v>
      </c>
      <c r="H39" s="104">
        <f t="shared" si="3"/>
        <v>5.3382277063515104</v>
      </c>
    </row>
    <row r="40" spans="1:8" ht="15.75">
      <c r="A40" s="88" t="s">
        <v>77</v>
      </c>
      <c r="B40" s="96" t="s">
        <v>101</v>
      </c>
      <c r="C40" s="262" t="s">
        <v>128</v>
      </c>
      <c r="D40" s="260">
        <f>'Average Cost'!E42</f>
        <v>4.202359231226829</v>
      </c>
      <c r="E40" s="88">
        <v>2</v>
      </c>
      <c r="F40" s="104">
        <f t="shared" si="2"/>
        <v>8.404718462453658</v>
      </c>
      <c r="G40" s="97">
        <v>1</v>
      </c>
      <c r="H40" s="104">
        <f t="shared" si="3"/>
        <v>4.202359231226829</v>
      </c>
    </row>
    <row r="41" spans="1:8" ht="15.75">
      <c r="A41" s="88" t="s">
        <v>10</v>
      </c>
      <c r="B41" s="96" t="s">
        <v>102</v>
      </c>
      <c r="C41" s="262" t="s">
        <v>128</v>
      </c>
      <c r="D41" s="260">
        <f>'Average Cost'!E43</f>
        <v>4.986189682200441</v>
      </c>
      <c r="E41" s="88">
        <v>2</v>
      </c>
      <c r="F41" s="104">
        <f t="shared" si="2"/>
        <v>9.972379364400881</v>
      </c>
      <c r="G41" s="97">
        <v>1</v>
      </c>
      <c r="H41" s="104">
        <f t="shared" si="3"/>
        <v>4.986189682200441</v>
      </c>
    </row>
    <row r="42" spans="1:8" ht="15.75">
      <c r="A42" s="88" t="s">
        <v>78</v>
      </c>
      <c r="B42" s="96" t="s">
        <v>103</v>
      </c>
      <c r="C42" s="262" t="s">
        <v>81</v>
      </c>
      <c r="D42" s="260">
        <f>'Average Cost'!E44</f>
        <v>1.425559853716687</v>
      </c>
      <c r="E42" s="88">
        <v>2</v>
      </c>
      <c r="F42" s="104">
        <f t="shared" si="2"/>
        <v>2.851119707433374</v>
      </c>
      <c r="G42" s="97">
        <v>1</v>
      </c>
      <c r="H42" s="104">
        <f t="shared" si="3"/>
        <v>1.425559853716687</v>
      </c>
    </row>
    <row r="43" spans="1:8" ht="15.75">
      <c r="A43" s="88" t="s">
        <v>79</v>
      </c>
      <c r="B43" s="96" t="s">
        <v>104</v>
      </c>
      <c r="C43" s="262" t="s">
        <v>128</v>
      </c>
      <c r="D43" s="260">
        <f>'Average Cost'!E45</f>
        <v>2.4114874293264235</v>
      </c>
      <c r="E43" s="88">
        <v>2</v>
      </c>
      <c r="F43" s="104">
        <f t="shared" si="2"/>
        <v>4.822974858652847</v>
      </c>
      <c r="G43" s="97">
        <v>1</v>
      </c>
      <c r="H43" s="104">
        <f t="shared" si="3"/>
        <v>2.4114874293264235</v>
      </c>
    </row>
    <row r="44" spans="1:8" ht="15.75">
      <c r="A44" s="88" t="s">
        <v>82</v>
      </c>
      <c r="B44" s="96" t="s">
        <v>115</v>
      </c>
      <c r="C44" s="262" t="s">
        <v>81</v>
      </c>
      <c r="D44" s="260">
        <f>'Average Cost'!E46</f>
        <v>2.134443706461713</v>
      </c>
      <c r="E44" s="88">
        <v>2</v>
      </c>
      <c r="F44" s="104">
        <f t="shared" si="2"/>
        <v>4.268887412923426</v>
      </c>
      <c r="G44" s="97">
        <v>1</v>
      </c>
      <c r="H44" s="104">
        <f t="shared" si="3"/>
        <v>2.134443706461713</v>
      </c>
    </row>
    <row r="45" spans="1:8" ht="25.5">
      <c r="A45" s="88" t="s">
        <v>83</v>
      </c>
      <c r="B45" s="96" t="s">
        <v>106</v>
      </c>
      <c r="C45" s="262" t="s">
        <v>87</v>
      </c>
      <c r="D45" s="260">
        <f>'Average Cost'!E47</f>
        <v>6.246901705362847</v>
      </c>
      <c r="E45" s="88">
        <v>1</v>
      </c>
      <c r="F45" s="104">
        <f t="shared" si="2"/>
        <v>6.246901705362847</v>
      </c>
      <c r="G45" s="97">
        <v>0.75</v>
      </c>
      <c r="H45" s="104">
        <f t="shared" si="3"/>
        <v>4.685176279022135</v>
      </c>
    </row>
    <row r="46" spans="1:8" ht="51">
      <c r="A46" s="88" t="s">
        <v>84</v>
      </c>
      <c r="B46" s="96" t="s">
        <v>107</v>
      </c>
      <c r="C46" s="262" t="s">
        <v>87</v>
      </c>
      <c r="D46" s="260">
        <f>'Average Cost'!E48</f>
        <v>4.749700547452096</v>
      </c>
      <c r="E46" s="88">
        <v>1</v>
      </c>
      <c r="F46" s="104">
        <f t="shared" si="2"/>
        <v>4.749700547452096</v>
      </c>
      <c r="G46" s="97">
        <v>0.5</v>
      </c>
      <c r="H46" s="104">
        <f t="shared" si="3"/>
        <v>2.374850273726048</v>
      </c>
    </row>
    <row r="47" spans="1:8" ht="15.75">
      <c r="A47" s="88" t="s">
        <v>85</v>
      </c>
      <c r="B47" s="96" t="s">
        <v>108</v>
      </c>
      <c r="C47" s="262" t="s">
        <v>87</v>
      </c>
      <c r="D47" s="260">
        <f>'Average Cost'!E49</f>
        <v>3.710147463193817</v>
      </c>
      <c r="E47" s="88">
        <v>1</v>
      </c>
      <c r="F47" s="104">
        <f t="shared" si="2"/>
        <v>3.710147463193817</v>
      </c>
      <c r="G47" s="97">
        <v>0.75</v>
      </c>
      <c r="H47" s="104">
        <f t="shared" si="3"/>
        <v>2.782610597395363</v>
      </c>
    </row>
    <row r="48" spans="1:8" ht="15.75">
      <c r="A48" s="88" t="s">
        <v>86</v>
      </c>
      <c r="B48" s="96" t="s">
        <v>109</v>
      </c>
      <c r="C48" s="262" t="s">
        <v>88</v>
      </c>
      <c r="D48" s="260">
        <f>'Average Cost'!E50</f>
        <v>0.31733816499037737</v>
      </c>
      <c r="E48" s="88">
        <v>6</v>
      </c>
      <c r="F48" s="104">
        <f t="shared" si="2"/>
        <v>1.9040289899422642</v>
      </c>
      <c r="G48" s="97">
        <v>3</v>
      </c>
      <c r="H48" s="104">
        <f t="shared" si="3"/>
        <v>0.9520144949711321</v>
      </c>
    </row>
    <row r="49" spans="1:8" ht="15.75">
      <c r="A49" s="88" t="s">
        <v>0</v>
      </c>
      <c r="B49" s="96" t="s">
        <v>110</v>
      </c>
      <c r="C49" s="262" t="s">
        <v>88</v>
      </c>
      <c r="D49" s="260">
        <f>'Average Cost'!E51</f>
        <v>0.5765892798874138</v>
      </c>
      <c r="E49" s="88">
        <v>1</v>
      </c>
      <c r="F49" s="104">
        <f t="shared" si="2"/>
        <v>0.5765892798874138</v>
      </c>
      <c r="G49" s="97">
        <v>1</v>
      </c>
      <c r="H49" s="104">
        <f t="shared" si="3"/>
        <v>0.5765892798874138</v>
      </c>
    </row>
    <row r="50" spans="1:8" ht="15.75">
      <c r="A50" s="88" t="s">
        <v>1</v>
      </c>
      <c r="B50" s="96" t="s">
        <v>111</v>
      </c>
      <c r="C50" s="262" t="s">
        <v>87</v>
      </c>
      <c r="D50" s="260">
        <f>'Average Cost'!E52</f>
        <v>1.6173982281149737</v>
      </c>
      <c r="E50" s="88">
        <v>1</v>
      </c>
      <c r="F50" s="104">
        <f t="shared" si="2"/>
        <v>1.6173982281149737</v>
      </c>
      <c r="G50" s="97">
        <v>0.75</v>
      </c>
      <c r="H50" s="104">
        <f t="shared" si="3"/>
        <v>1.2130486710862303</v>
      </c>
    </row>
    <row r="51" spans="1:8" ht="15.75">
      <c r="A51" s="88" t="s">
        <v>2</v>
      </c>
      <c r="B51" s="96" t="s">
        <v>158</v>
      </c>
      <c r="C51" s="262" t="s">
        <v>87</v>
      </c>
      <c r="D51" s="260">
        <f>'Average Cost'!E53</f>
        <v>0.759054054054054</v>
      </c>
      <c r="E51" s="88">
        <v>1</v>
      </c>
      <c r="F51" s="104">
        <f t="shared" si="2"/>
        <v>0.759054054054054</v>
      </c>
      <c r="G51" s="97">
        <v>1</v>
      </c>
      <c r="H51" s="104">
        <f t="shared" si="3"/>
        <v>0.759054054054054</v>
      </c>
    </row>
    <row r="52" spans="1:8" ht="38.25">
      <c r="A52" s="88"/>
      <c r="B52" s="96" t="s">
        <v>116</v>
      </c>
      <c r="C52" s="262" t="s">
        <v>87</v>
      </c>
      <c r="D52" s="260">
        <f>'Average Cost'!E54</f>
        <v>0.36144309878489295</v>
      </c>
      <c r="E52" s="88">
        <v>1</v>
      </c>
      <c r="F52" s="104">
        <f>E52*D52</f>
        <v>0.36144309878489295</v>
      </c>
      <c r="G52" s="207">
        <v>1</v>
      </c>
      <c r="H52" s="104">
        <f>G52*D52</f>
        <v>0.36144309878489295</v>
      </c>
    </row>
    <row r="53" spans="1:8" ht="28.5" customHeight="1">
      <c r="A53" s="270"/>
      <c r="B53" s="275" t="s">
        <v>240</v>
      </c>
      <c r="C53" s="276"/>
      <c r="D53" s="277"/>
      <c r="E53" s="277"/>
      <c r="F53" s="278">
        <f>SUM(F8:F52)</f>
        <v>3071.127001470141</v>
      </c>
      <c r="G53" s="277"/>
      <c r="H53" s="278">
        <f>SUM(H8:H52)</f>
        <v>1611.4469220592296</v>
      </c>
    </row>
    <row r="54" spans="1:8" ht="15.75">
      <c r="A54" s="101"/>
      <c r="B54" s="285" t="s">
        <v>129</v>
      </c>
      <c r="C54" s="286"/>
      <c r="D54" s="269"/>
      <c r="E54" s="269"/>
      <c r="F54" s="287">
        <f>SUM(F8:F29)</f>
        <v>2707.0574423231765</v>
      </c>
      <c r="G54" s="269"/>
      <c r="H54" s="287">
        <f>SUM(H8:H29)</f>
        <v>1361.892145430255</v>
      </c>
    </row>
    <row r="55" spans="1:8" ht="15.75">
      <c r="A55" s="101"/>
      <c r="B55" s="285" t="s">
        <v>241</v>
      </c>
      <c r="C55" s="286"/>
      <c r="D55" s="269"/>
      <c r="E55" s="287"/>
      <c r="F55" s="287">
        <f>F54*10.4048/100</f>
        <v>281.6639127588419</v>
      </c>
      <c r="G55" s="288"/>
      <c r="H55" s="287">
        <f>H54*10.4048/100</f>
        <v>141.70215394772717</v>
      </c>
    </row>
    <row r="56" spans="1:8" ht="49.5" customHeight="1">
      <c r="A56" s="271"/>
      <c r="B56" s="279" t="s">
        <v>251</v>
      </c>
      <c r="C56" s="280"/>
      <c r="D56" s="281"/>
      <c r="E56" s="282"/>
      <c r="F56" s="283">
        <f>F53+F55</f>
        <v>3352.7909142289827</v>
      </c>
      <c r="G56" s="284"/>
      <c r="H56" s="283">
        <f>H53+H55</f>
        <v>1753.1490760069566</v>
      </c>
    </row>
    <row r="57" ht="15.75">
      <c r="G57" s="249"/>
    </row>
    <row r="58" ht="15.75">
      <c r="G58" s="249"/>
    </row>
    <row r="59" ht="15.75">
      <c r="G59" s="249"/>
    </row>
    <row r="60" ht="15.75">
      <c r="G60" s="249"/>
    </row>
    <row r="61" ht="15.75">
      <c r="G61" s="249"/>
    </row>
    <row r="62" ht="15.75">
      <c r="G62" s="249"/>
    </row>
    <row r="63" ht="15.75">
      <c r="G63" s="249"/>
    </row>
    <row r="64" ht="15.75">
      <c r="G64" s="249"/>
    </row>
    <row r="65" ht="15.75">
      <c r="G65" s="249"/>
    </row>
    <row r="66" ht="15.75">
      <c r="G66" s="249"/>
    </row>
    <row r="67" ht="15.75">
      <c r="G67" s="249"/>
    </row>
    <row r="68" ht="15.75">
      <c r="G68" s="249"/>
    </row>
    <row r="69" ht="15.75">
      <c r="G69" s="249"/>
    </row>
    <row r="70" ht="15.75">
      <c r="G70" s="249"/>
    </row>
    <row r="71" ht="15.75">
      <c r="G71" s="249"/>
    </row>
    <row r="72" ht="15.75">
      <c r="G72" s="249"/>
    </row>
    <row r="73" ht="15.75">
      <c r="G73" s="249"/>
    </row>
    <row r="74" ht="15.75">
      <c r="G74" s="249"/>
    </row>
    <row r="75" ht="15.75">
      <c r="G75" s="249"/>
    </row>
    <row r="76" ht="15.75">
      <c r="G76" s="249"/>
    </row>
    <row r="77" ht="15.75">
      <c r="G77" s="249"/>
    </row>
    <row r="78" ht="15.75">
      <c r="G78" s="249"/>
    </row>
    <row r="79" ht="15.75">
      <c r="G79" s="249"/>
    </row>
    <row r="80" ht="15.75">
      <c r="G80" s="249"/>
    </row>
    <row r="81" ht="15.75">
      <c r="G81" s="249"/>
    </row>
    <row r="82" ht="15.75">
      <c r="G82" s="249"/>
    </row>
    <row r="83" ht="15.75">
      <c r="G83" s="249"/>
    </row>
    <row r="84" ht="15.75">
      <c r="G84" s="249"/>
    </row>
  </sheetData>
  <sheetProtection/>
  <mergeCells count="6">
    <mergeCell ref="E5:F5"/>
    <mergeCell ref="G5:H5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gupta</cp:lastModifiedBy>
  <dcterms:created xsi:type="dcterms:W3CDTF">2009-07-24T08:43:49Z</dcterms:created>
  <dcterms:modified xsi:type="dcterms:W3CDTF">2010-04-15T07:04:23Z</dcterms:modified>
  <cp:category/>
  <cp:version/>
  <cp:contentType/>
  <cp:contentStatus/>
</cp:coreProperties>
</file>